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New folder (4)\LH25\1. Công tác Dân tộc\NĐ 116 - NĐ 66\1 Sua cac NQ HDND tinh\DỰ THẢO THAY THẾ  NQ 27-08\6. Dự thảo Trình UBND -Đăng kí HĐND tp\Hồ Sơ Dự thảo Nghị quyết\"/>
    </mc:Choice>
  </mc:AlternateContent>
  <xr:revisionPtr revIDLastSave="0" documentId="13_ncr:1_{CFF124BB-F123-4B5E-8F04-36C82F17863E}" xr6:coauthVersionLast="47" xr6:coauthVersionMax="47" xr10:uidLastSave="{00000000-0000-0000-0000-000000000000}"/>
  <bookViews>
    <workbookView xWindow="-120" yWindow="-120" windowWidth="20730" windowHeight="11160" xr2:uid="{776D9835-AFFE-42C6-827F-9482385B01F6}"/>
  </bookViews>
  <sheets>
    <sheet name="PL1 TH KQ KP NQ27-NQ07" sheetId="1" r:id="rId1"/>
    <sheet name="PL 2 TH KQ KP NQ 08-NQ23" sheetId="2" r:id="rId2"/>
    <sheet name="PL 3 TH KQ KP NQ202" sheetId="5" r:id="rId3"/>
    <sheet name="PL 4 KP NQ moi" sheetId="6"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9" i="6" l="1"/>
  <c r="I9" i="6"/>
  <c r="J9" i="6"/>
  <c r="K9" i="6"/>
  <c r="L9" i="6"/>
  <c r="G9" i="6"/>
  <c r="L10" i="6"/>
  <c r="L12" i="6"/>
  <c r="L13" i="6"/>
  <c r="L14" i="6"/>
  <c r="L16" i="6"/>
  <c r="L17" i="6"/>
  <c r="L18" i="6"/>
  <c r="L19" i="6"/>
  <c r="L20" i="6"/>
  <c r="K19" i="6"/>
  <c r="I19" i="6" s="1"/>
  <c r="J19" i="6"/>
  <c r="I10" i="6"/>
  <c r="I12" i="6"/>
  <c r="I13" i="6"/>
  <c r="I14" i="6"/>
  <c r="I16" i="6"/>
  <c r="I17" i="6"/>
  <c r="I18" i="6"/>
  <c r="I20" i="6"/>
  <c r="G19" i="6"/>
  <c r="H18" i="6"/>
  <c r="G18" i="6"/>
  <c r="G17" i="6"/>
  <c r="G14" i="6"/>
  <c r="M11" i="6"/>
  <c r="H13" i="6"/>
  <c r="H12" i="6"/>
  <c r="J13" i="6"/>
  <c r="J12" i="6"/>
  <c r="G12" i="6"/>
  <c r="G13" i="6"/>
  <c r="G10" i="6" l="1"/>
  <c r="C20" i="6"/>
  <c r="C19" i="6"/>
  <c r="J18" i="6"/>
  <c r="C18" i="6"/>
  <c r="J17" i="6"/>
  <c r="J16" i="6"/>
  <c r="G16" i="6"/>
  <c r="K14" i="6"/>
  <c r="J14" i="6"/>
  <c r="C14" i="6"/>
  <c r="J10" i="6"/>
  <c r="D44" i="1"/>
  <c r="F32" i="2"/>
  <c r="G38" i="1"/>
  <c r="G37" i="1"/>
  <c r="G36" i="1"/>
  <c r="G35" i="1"/>
  <c r="G34" i="1"/>
  <c r="D38" i="1"/>
  <c r="D37" i="1"/>
  <c r="D36" i="1"/>
  <c r="D35" i="1"/>
  <c r="D34" i="1"/>
  <c r="D56" i="1"/>
  <c r="D55" i="1"/>
  <c r="D54" i="1"/>
  <c r="D53" i="1"/>
  <c r="D47" i="1"/>
  <c r="D46" i="1"/>
  <c r="D45" i="1"/>
  <c r="C9" i="6" l="1"/>
  <c r="G39" i="1"/>
  <c r="F45" i="1" l="1"/>
  <c r="F46" i="1"/>
  <c r="F47" i="1"/>
  <c r="F44" i="1"/>
  <c r="F54" i="1"/>
  <c r="F55" i="1"/>
  <c r="F56" i="1"/>
  <c r="F53" i="1"/>
  <c r="F65" i="5"/>
  <c r="F40" i="5"/>
  <c r="F37" i="5"/>
  <c r="F34" i="5"/>
  <c r="F43" i="5" l="1"/>
  <c r="F69" i="5" s="1"/>
  <c r="F57" i="1"/>
  <c r="F48" i="1"/>
  <c r="G17" i="1"/>
  <c r="G18" i="1"/>
  <c r="G19" i="1"/>
  <c r="G20" i="1"/>
  <c r="G16" i="1"/>
  <c r="G9" i="1"/>
  <c r="G10" i="1"/>
  <c r="G11" i="1"/>
  <c r="G8" i="1"/>
  <c r="G12" i="1" l="1"/>
  <c r="G21" i="1"/>
  <c r="G61" i="1" l="1"/>
</calcChain>
</file>

<file path=xl/sharedStrings.xml><?xml version="1.0" encoding="utf-8"?>
<sst xmlns="http://schemas.openxmlformats.org/spreadsheetml/2006/main" count="240" uniqueCount="112">
  <si>
    <t>TT</t>
  </si>
  <si>
    <t>Năm học</t>
  </si>
  <si>
    <t>Số học sinh được thụ hưởng</t>
  </si>
  <si>
    <t>Số tháng được hỗ trợ</t>
  </si>
  <si>
    <t>2021-2022</t>
  </si>
  <si>
    <t>2022-2023</t>
  </si>
  <si>
    <t>2023-2024</t>
  </si>
  <si>
    <t>2024-2025</t>
  </si>
  <si>
    <t>Tổng cộng:</t>
  </si>
  <si>
    <r>
      <t xml:space="preserve">Số tiền hỗ trợ/tháng </t>
    </r>
    <r>
      <rPr>
        <sz val="14"/>
        <color rgb="FF000000"/>
        <rFont val="Times New Roman"/>
        <family val="1"/>
      </rPr>
      <t>(đồng)</t>
    </r>
  </si>
  <si>
    <r>
      <t>Tổng số tiền</t>
    </r>
    <r>
      <rPr>
        <sz val="14"/>
        <color rgb="FF000000"/>
        <rFont val="Times New Roman"/>
        <family val="1"/>
      </rPr>
      <t xml:space="preserve"> 
(đồng)</t>
    </r>
  </si>
  <si>
    <t xml:space="preserve">1. Hỗ trợ tiền ăn trưa cho trẻ em mầm non theo khoản 1, Điều 3 của Nghị quyết số 27/2021/NQ-HĐND </t>
  </si>
  <si>
    <t>2. Hỗ trợ tiền ăn cho học sinh phổ thông theo điểm a, khoản 2, Điều 3 của Nghị Quyết số 27/2021/NQ-HĐND và khoản 1 Điều 1 Nghị quyết số 07/2024/NQ-HĐND</t>
  </si>
  <si>
    <t>Số tiền hỗ trợ/tháng</t>
  </si>
  <si>
    <t>HKI năm học 2023-2024</t>
  </si>
  <si>
    <t>HKII năm học 2023-2024</t>
  </si>
  <si>
    <t xml:space="preserve">Tổng cộng: </t>
  </si>
  <si>
    <r>
      <t xml:space="preserve">Tổng số tiền 
</t>
    </r>
    <r>
      <rPr>
        <sz val="14"/>
        <color rgb="FF000000"/>
        <rFont val="Times New Roman"/>
        <family val="1"/>
      </rPr>
      <t>(đồng)</t>
    </r>
  </si>
  <si>
    <t>Số tiền hỗ trợ/năm học</t>
  </si>
  <si>
    <t>3.  Hỗ trợ chi phí học tập theo điểm b khoản 2 Điều 3 của Nghị Quyết số 27/2021/NQ-HĐND</t>
  </si>
  <si>
    <t>4. Hỗ trợ học bổng chính sách theo điểm a, khoản 3, Điều 3 của Nghị Quyết số 27/2021/NQ-HĐND và khoản 2 Điều 1 Nghị quyết số 07/2024/NQ-HĐND</t>
  </si>
  <si>
    <t>5. Hỗ trợ tiền đi lại từ nơi học về gia đình và ngược lại theo điểm b khoản 3 Điều 3 Nghị quyết số 27/2021/NQ-HĐND.</t>
  </si>
  <si>
    <t>Số tiền hỗ trợ/năm</t>
  </si>
  <si>
    <t>Tổng cộng</t>
  </si>
  <si>
    <t>5.1. Học sinh, sinh viên ở xã, thôn có điều kiện KT-XH đặc biệt khó khăn</t>
  </si>
  <si>
    <t>5.2. Các đối tượng còn lại</t>
  </si>
  <si>
    <t xml:space="preserve">Tổng số tiền </t>
  </si>
  <si>
    <t>(đồng)</t>
  </si>
  <si>
    <t>Tổng số tiền (đồng)</t>
  </si>
  <si>
    <r>
      <t xml:space="preserve">Tổng số tiền </t>
    </r>
    <r>
      <rPr>
        <sz val="14"/>
        <color rgb="FF000000"/>
        <rFont val="Times New Roman"/>
        <family val="1"/>
      </rPr>
      <t>(đồng)</t>
    </r>
  </si>
  <si>
    <t>Số định suất nấu ăn</t>
  </si>
  <si>
    <t>Ghi chú</t>
  </si>
  <si>
    <t>Nghị quyết số 08/2022/NQ-HĐND</t>
  </si>
  <si>
    <t>Nghị quyết số 23/2023/NQ-HĐND</t>
  </si>
  <si>
    <t>Số tiền hỗ trợ/tháng (đồng)</t>
  </si>
  <si>
    <t>Số tiền đã chi trả (đồng)</t>
  </si>
  <si>
    <t>Nghị quyết số 23/2023/NQ-HĐND(Tăng lương cơ sở từ ngày 01/7/2024 theo Nghị định số 73/2024/NĐ-CP)</t>
  </si>
  <si>
    <t>1. Hỗ trợ kinh phí phục vụ nấu ăn cho trẻ em mầm non đối với các cơ sở giáo dục mầm non công lập (theo Nghị quyết 08/2022/NQ-HĐND và Nghị quyết số 23/2023/NQ-HĐND)</t>
  </si>
  <si>
    <t xml:space="preserve">2. Hỗ trợ kinh phí phục vụ nấu ăn cho học sinh đối với trường phổ thông dân tộc bán trú và trường phổ thông có tổ chức nấu ăn tập trung 
(theo Điều 4 Nghị quyết số 08/2022/NQ-HĐND): Tương đương 300% mức lương cơ sở </t>
  </si>
  <si>
    <t xml:space="preserve">2.1. Cấp tiểu học và THCS   </t>
  </si>
  <si>
    <t>Số nhân viên phục vụ nấu ăn</t>
  </si>
  <si>
    <t>2.2. Cấp THPT</t>
  </si>
  <si>
    <r>
      <t xml:space="preserve">Số tiền hỗ trợ/tháng </t>
    </r>
    <r>
      <rPr>
        <sz val="13"/>
        <color rgb="FF000000"/>
        <rFont val="Times New Roman"/>
        <family val="1"/>
      </rPr>
      <t>(đồng)</t>
    </r>
  </si>
  <si>
    <r>
      <t xml:space="preserve">Số tiền </t>
    </r>
    <r>
      <rPr>
        <sz val="13"/>
        <color rgb="FF000000"/>
        <rFont val="Times New Roman"/>
        <family val="1"/>
      </rPr>
      <t>(đồng)</t>
    </r>
  </si>
  <si>
    <r>
      <t xml:space="preserve">Số tiền </t>
    </r>
    <r>
      <rPr>
        <sz val="13"/>
        <color rgb="FF000000"/>
        <rFont val="Times New Roman"/>
        <family val="1"/>
      </rPr>
      <t xml:space="preserve">(đồng) </t>
    </r>
    <r>
      <rPr>
        <b/>
        <sz val="13"/>
        <color rgb="FF000000"/>
        <rFont val="Times New Roman"/>
        <family val="1"/>
      </rPr>
      <t xml:space="preserve"> </t>
    </r>
  </si>
  <si>
    <t>Số học sinh</t>
  </si>
  <si>
    <t>Số tiền hỗ trợ nội trú, bán trú/ tháng (đ)</t>
  </si>
  <si>
    <t>Tổng số tiền (đ)</t>
  </si>
  <si>
    <t>1. Hỗ trợ học sinh khuyết tật (theo Điều 4 Nghị quyết số 202/2018/NQ-HĐND)</t>
  </si>
  <si>
    <t>2. Hỗ trợ cho học sinh người đồng bào dân tộc thiểu số (theo khoản 1, điểm d khoản 3 Điều 5 Nghị quyết số 202/2018/NQ-HĐND)</t>
  </si>
  <si>
    <t>2.1. Hỗ trợ nội trú</t>
  </si>
  <si>
    <t>2.2. Hỗ trợ học phẩm:</t>
  </si>
  <si>
    <r>
      <t xml:space="preserve">Số tiền hỗ trợ học phẩm/năm học </t>
    </r>
    <r>
      <rPr>
        <sz val="14"/>
        <color rgb="FF000000"/>
        <rFont val="Times New Roman"/>
        <family val="1"/>
      </rPr>
      <t>(đồng)</t>
    </r>
  </si>
  <si>
    <t>3. Hỗ trợ kinh phí để tổ chức bán trú cho học sinh tại các trường mầm non, tiểu học (theo khoản 2, điểm a, b khoản 3 Điều 5 Nghị quyết số 202/2018/NQ-HĐND)</t>
  </si>
  <si>
    <t>Số tiền hỗ trợ/ tháng (đồng)</t>
  </si>
  <si>
    <t>Tổng cộng năm học 2022-2023</t>
  </si>
  <si>
    <t>Hộ dân tộc (Học phẩm)</t>
  </si>
  <si>
    <t>Hộ dân tộc (Tiền ăn)</t>
  </si>
  <si>
    <t>Tổng cộng năm học 2023-2024</t>
  </si>
  <si>
    <t>Tổng cộng năm học 2024-2025</t>
  </si>
  <si>
    <t>3.2. Đối với học sinh tiểu học</t>
  </si>
  <si>
    <t>3.1. Đối với trẻ em mầm non</t>
  </si>
  <si>
    <t>4. Chính sách hỗ trợ học phẩm cho học sinh là người DTTS theo điểm c khoản 3 Điều 5 Nghị quyết số 202/2018/NQ-HĐND</t>
  </si>
  <si>
    <t xml:space="preserve">Năm học </t>
  </si>
  <si>
    <t>Thời gian hưởng (tháng/năm học)</t>
  </si>
  <si>
    <t xml:space="preserve">Số học sinh </t>
  </si>
  <si>
    <t>Trường THCS Ông Ích Đường</t>
  </si>
  <si>
    <t>Tổng số tiền</t>
  </si>
  <si>
    <r>
      <t xml:space="preserve">Tổng số tiền 
</t>
    </r>
    <r>
      <rPr>
        <i/>
        <sz val="14"/>
        <color rgb="FF000000"/>
        <rFont val="Times New Roman"/>
        <family val="1"/>
      </rPr>
      <t>(đồng)</t>
    </r>
  </si>
  <si>
    <r>
      <t xml:space="preserve">Tổng kinh phí đã hỗ trợ nấu ăn cho trẻ em mầm non, học sinh phổ thông theo Nghị quyết số  08/2022/NQ-HĐND và Nghị quyết số 23/2023/NQ-HĐND tỉnh Quảng Nam: </t>
    </r>
    <r>
      <rPr>
        <b/>
        <sz val="14"/>
        <color theme="1"/>
        <rFont val="Times New Roman"/>
        <family val="1"/>
      </rPr>
      <t xml:space="preserve">68.679.420.000 đồng </t>
    </r>
    <r>
      <rPr>
        <b/>
        <sz val="14"/>
        <color rgb="FFFF0000"/>
        <rFont val="Times New Roman"/>
        <family val="1"/>
      </rPr>
      <t>(03 năm học: năm học 2022-2023 đến năm học 2024-2025)</t>
    </r>
  </si>
  <si>
    <r>
      <t xml:space="preserve">Tổng kinh phí đã hỗ trợ cho học sinh khuyết tật được nuôi dạy theo chế độ nội trú; trẻ em mầm non, học sinh phổ thông người dân tộc thiểu số, nghèo, cận nghèo  theo Nghị quyết số  202/2018/NQ-HĐND thành phố Đà Nẵng là: </t>
    </r>
    <r>
      <rPr>
        <b/>
        <sz val="11"/>
        <color theme="1"/>
        <rFont val="Times New Roman"/>
        <family val="1"/>
      </rPr>
      <t>9.248.302.000 đồng</t>
    </r>
    <r>
      <rPr>
        <sz val="11"/>
        <color theme="1"/>
        <rFont val="Times New Roman"/>
        <family val="1"/>
      </rPr>
      <t xml:space="preserve"> (03 năm học: năm học 2022-2023 đến năm học 2024-2025)</t>
    </r>
  </si>
  <si>
    <t>Trong đó</t>
  </si>
  <si>
    <t>STT</t>
  </si>
  <si>
    <t xml:space="preserve">Nội dung </t>
  </si>
  <si>
    <t>Dự toán năm 2026 (dự kiến)</t>
  </si>
  <si>
    <t>Số lượng</t>
  </si>
  <si>
    <t>Thành tiền</t>
  </si>
  <si>
    <t>Ngân sách Trung ương</t>
  </si>
  <si>
    <t>Cấp xã, phường</t>
  </si>
  <si>
    <t>Cấp tỉnh</t>
  </si>
  <si>
    <t>I</t>
  </si>
  <si>
    <t>Các chính sách ban hành mới áp dụng từ năm 2026 (thay thế cho các chính sách cũ của 2 địa phương cũ)</t>
  </si>
  <si>
    <t>2.1</t>
  </si>
  <si>
    <t>Trẻ mầm non là người dân tộc thiểu số đang theo học tại các cơ sở giáo dục mầm non trên địa bàn thành phố không được hưởng chế độ hỗ trợ tiền ăn trưa theo Nghị định 105/2020/NĐ-CP, Nghị định số 66/2025/NĐ-CP, Nghị định số 277/2025/NĐ-CP.</t>
  </si>
  <si>
    <t>2.2</t>
  </si>
  <si>
    <t>Trẻ mầm non là người dân tộc thiểu số đang theo học tại các cơ sở giáo dục mầm non trên địa bàn thành phố, gồm: Trẻ nhà trẻ thuộc đối tượng được hưởng chế độ chính sách tại khoản 1 Điều 4 Nghị định số 66/2025/NĐ-CP; trẻ mẫu giáo thuộc đối tượng được hưởng chế độ chính sách tại Khoản 1, Điều 7, Nghị định 105/2020/NĐ-CP và khoản 1, Điều 6 Nghị định số 277/2025/NĐ-CP.</t>
  </si>
  <si>
    <t>Học sinh phổ thông là người dân tộc thiểu số đang theo học tại các cơ sở giáo dục trên địa bàn thành phố không được hưởng chế độ hỗ trợ tiền ăn theo Nghị định số 66/2025/NĐ-CP. (khoản 4, Điều 2) Học sinh phổ thông là người khuyết tật đang theo học tại các cơ sở giáo dục trên địa bàn thành phố không được hưởng chính sách học bổng theo quy định tại Thông tư liên tịch số 42/2013/TTLTT-BGDĐT-BLĐTBXH-BTC của Bộ Giáo dục và Đào tạo, Bộ Lao động - Thương binh và Xã hội, Bộ Tài chính về việc quy định chính sách về giáo dục đối với học sinh người khuyết tật.</t>
  </si>
  <si>
    <t>Học sinh, sinh viên là người dân tộc thiểu số, người khuyết tật thường trú tại thành phố Đà Nẵng đang theo học trình độ cao đẳng, trung cấp tại các cơ sở giáo dục nghề nghiệp trên địa bàn thành phố không thuộc đối tượng được hỗ trợ theo Quyết định số 53/2015/QĐ-TTg ngày 20/10/2015 của Thủ tướng Chính phủ về chính sách nội trú đối với học sinh, sinh viên học cao đẳng, trung cấp.</t>
  </si>
  <si>
    <t>2.5</t>
  </si>
  <si>
    <t>Cơ sở giáo dục mầm non công lập ở xã khu vực III, khu vực II, khu vực I, xã có thôn đặc biệt khó khăn vùng đồng bào dân tộc thiểu số và miền núi trên địa bàn thành phố có tổ chức nấu ăn cho trẻ em mầm non là đối tượng được hưởng chính sách theo quy định tại Nghị định số 105/2020/NĐ-CP, Nghị định số 277/2025/NĐ-CP</t>
  </si>
  <si>
    <t>2.6</t>
  </si>
  <si>
    <t>Trường phổ thông dân tộc nội trú, trường phổ thông dân tộc bán trú, cơ sở giáo dục phổ thông trên địa bàn thành phố có tổ chức nấu ăn tập trung cho học sinh bán trú là đối tượng được hưởng chính sách theo quy định tại Nghị định số 66/2025/NĐ-CP.</t>
  </si>
  <si>
    <t>2.9</t>
  </si>
  <si>
    <t>Các chính sách khác ko tiếp tục (Điều 4, 5 Nghị quyết 202/2018/NQ-HĐND)</t>
  </si>
  <si>
    <t>TỔNG CỘNG</t>
  </si>
  <si>
    <t>ĐVT: triệu đồng</t>
  </si>
  <si>
    <t>Khoản 1, Điều 7, Nghị định 105/2020/NĐ-CP</t>
  </si>
  <si>
    <t>Khoản 1 Điều 4 Nghị định số 66/2025/NĐ-CP;  khoản 1, Điều 6 Nghị định số 277/2025/NĐ-CP.</t>
  </si>
  <si>
    <t>4.1</t>
  </si>
  <si>
    <t>4.2</t>
  </si>
  <si>
    <t>Chính sách học bổng</t>
  </si>
  <si>
    <t>Hỗ trợ đi lại</t>
  </si>
  <si>
    <t>Chênh lệch (chỉ tính chênh lệch ngân sách địa phương)</t>
  </si>
  <si>
    <t>Ngân sách địa phương</t>
  </si>
  <si>
    <t>12=9-3</t>
  </si>
  <si>
    <t>Dự toán năm 2025 (ngân sách địa phương)</t>
  </si>
  <si>
    <t>(Kèm theo Báo cáo số      /BC-UBND ngày      tháng 11 năm 2025 của UBND thành phố Đà Nẵng)</t>
  </si>
  <si>
    <t>Phụ lục 4
DỰ KIẾN KINH PHÍ NGHỊ QUYẾT
 Quy định chính sách hỗ trợ cho trẻ em mầm non, học sinh, sinh viên là người dân tộc thiểu số; học sinh, sinh viên khuyết tật và mức hỗ trợ kinh phí phục vụ nấu ăn đối với các trường có tổ chức nấu ăn cho trẻ em mầm non, học sinh ở vùng đồng bào dân tộc thiểu số và miền núi trên địa bàn thành phố Đà Nẵng</t>
  </si>
  <si>
    <r>
      <t xml:space="preserve">Phụ lục 3
BẢNG TỔNG HỢP KẾT QUẢ THỰC HIỆN HỖ TRỢ KINH PHÍ 
THEO NGHỊ QUYẾT 202/2018/NQ-HĐND  THÀNH PHỐ ĐÀ NẴNG
</t>
    </r>
    <r>
      <rPr>
        <i/>
        <sz val="12"/>
        <color theme="1"/>
        <rFont val="Times New Roman"/>
        <family val="1"/>
      </rPr>
      <t>(Kèm theo Báo cáo số      /BC-UBND ngày      tháng 11 năm 2025 của UBND thành phố Đà Nẵng)</t>
    </r>
  </si>
  <si>
    <r>
      <t xml:space="preserve">Phụ lục 2
BẢNG TỔNG HỢP KẾT QUẢ THỰC HIỆN HỖ TRỢ KINH PHÍ 
THEO NGHỊ QUYẾT 08/2022/NQ-HĐND VÀ NGHỊ QUYẾT SỐ 23/2023/NQ-HĐND TỈNH QUẢNG NAM
</t>
    </r>
    <r>
      <rPr>
        <i/>
        <sz val="11"/>
        <color theme="1"/>
        <rFont val="Times New Roman"/>
        <family val="1"/>
      </rPr>
      <t>(Kèm theo Báo cáo số      /BC-UBND ngày      tháng 11 năm 2025 của UBND thành phố Đà Nẵng)</t>
    </r>
  </si>
  <si>
    <r>
      <t xml:space="preserve">Phụ lục 1
BẢNG TỔNG HỢP KẾT QUẢ THỰC HIỆN HỖ TRỢ KINH PHÍ 
THEO NGHỊ QUYẾT 27/2021/NQ-HĐND VÀ NGHỊ QUYẾT SỐ 07/2024/NQ-HĐND TỈNH QUẢNG NAM
</t>
    </r>
    <r>
      <rPr>
        <i/>
        <sz val="11"/>
        <color theme="1"/>
        <rFont val="Times New Roman"/>
        <family val="1"/>
      </rPr>
      <t>(Kèm theo Báo cáo số      /BC-UBND ngày      tháng 11 năm 2025 của UBND thành phố Đà Nẵng)</t>
    </r>
  </si>
  <si>
    <r>
      <t xml:space="preserve">Tổng kinh phí đã hỗ trợ theo Nghị quyết số  27/2021/NQ-HĐND và Nghị quyết số 07/2024/NQ-HĐND tỉnh Quảng Nam: </t>
    </r>
    <r>
      <rPr>
        <b/>
        <sz val="14"/>
        <color theme="1"/>
        <rFont val="Times New Roman"/>
        <family val="1"/>
      </rPr>
      <t xml:space="preserve">269.143.980.000 đồng </t>
    </r>
    <r>
      <rPr>
        <b/>
        <sz val="14"/>
        <color rgb="FFFF0000"/>
        <rFont val="Times New Roman"/>
        <family val="1"/>
      </rPr>
      <t>(04 năm học: năm học 2021-2022 đến năm học 2024-2025)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</si>
</sst>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23" x14ac:knownFonts="1">
    <font>
      <sz val="11"/>
      <color theme="1"/>
      <name val="Calibri"/>
      <family val="2"/>
      <scheme val="minor"/>
    </font>
    <font>
      <sz val="14"/>
      <color theme="1"/>
      <name val="Times New Roman"/>
      <family val="1"/>
    </font>
    <font>
      <sz val="14"/>
      <color rgb="FF000000"/>
      <name val="Times New Roman"/>
      <family val="1"/>
    </font>
    <font>
      <b/>
      <sz val="14"/>
      <color theme="1"/>
      <name val="Times New Roman"/>
      <family val="1"/>
    </font>
    <font>
      <b/>
      <sz val="14"/>
      <color rgb="FF000000"/>
      <name val="Times New Roman"/>
      <family val="1"/>
    </font>
    <font>
      <b/>
      <sz val="11"/>
      <color theme="1"/>
      <name val="Times New Roman"/>
      <family val="1"/>
    </font>
    <font>
      <b/>
      <sz val="12"/>
      <color theme="1"/>
      <name val="Times New Roman"/>
      <family val="1"/>
    </font>
    <font>
      <sz val="12"/>
      <color theme="1"/>
      <name val="Times New Roman"/>
      <family val="1"/>
    </font>
    <font>
      <sz val="12"/>
      <color rgb="FF000000"/>
      <name val="Times New Roman"/>
      <family val="1"/>
    </font>
    <font>
      <b/>
      <sz val="13"/>
      <color rgb="FF000000"/>
      <name val="Times New Roman"/>
      <family val="1"/>
    </font>
    <font>
      <sz val="13"/>
      <color rgb="FF000000"/>
      <name val="Times New Roman"/>
      <family val="1"/>
    </font>
    <font>
      <sz val="11"/>
      <color theme="1"/>
      <name val="Times New Roman"/>
      <family val="1"/>
    </font>
    <font>
      <sz val="13"/>
      <color theme="1"/>
      <name val="Times New Roman"/>
      <family val="1"/>
    </font>
    <font>
      <sz val="11"/>
      <color rgb="FF000000"/>
      <name val="Times New Roman"/>
      <family val="1"/>
    </font>
    <font>
      <i/>
      <sz val="14"/>
      <color rgb="FF000000"/>
      <name val="Times New Roman"/>
      <family val="1"/>
    </font>
    <font>
      <b/>
      <sz val="14"/>
      <color rgb="FFFF0000"/>
      <name val="Times New Roman"/>
      <family val="1"/>
    </font>
    <font>
      <sz val="11"/>
      <color theme="1"/>
      <name val="Calibri"/>
      <family val="2"/>
      <scheme val="minor"/>
    </font>
    <font>
      <b/>
      <sz val="12"/>
      <name val="Times New Roman"/>
      <family val="1"/>
    </font>
    <font>
      <sz val="12"/>
      <name val="Times New Roman"/>
      <family val="1"/>
    </font>
    <font>
      <i/>
      <sz val="12"/>
      <name val="Times New Roman"/>
      <family val="1"/>
    </font>
    <font>
      <sz val="11"/>
      <color theme="0"/>
      <name val="Calibri"/>
      <family val="2"/>
      <scheme val="minor"/>
    </font>
    <font>
      <i/>
      <sz val="12"/>
      <color theme="1"/>
      <name val="Times New Roman"/>
      <family val="1"/>
    </font>
    <font>
      <i/>
      <sz val="11"/>
      <color theme="1"/>
      <name val="Times New Roman"/>
      <family val="1"/>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s>
  <cellStyleXfs count="2">
    <xf numFmtId="0" fontId="0" fillId="0" borderId="0"/>
    <xf numFmtId="43" fontId="16" fillId="0" borderId="0" applyFont="0" applyFill="0" applyBorder="0" applyAlignment="0" applyProtection="0"/>
  </cellStyleXfs>
  <cellXfs count="152">
    <xf numFmtId="0" fontId="0" fillId="0" borderId="0" xfId="0"/>
    <xf numFmtId="0" fontId="1" fillId="0" borderId="0" xfId="0" applyFont="1"/>
    <xf numFmtId="0" fontId="2" fillId="0" borderId="1" xfId="0" applyFont="1" applyBorder="1" applyAlignment="1">
      <alignment horizontal="center" vertical="center" wrapText="1"/>
    </xf>
    <xf numFmtId="0" fontId="2" fillId="0" borderId="1" xfId="0" applyFont="1" applyBorder="1" applyAlignment="1">
      <alignment horizontal="justify" vertical="center" wrapText="1"/>
    </xf>
    <xf numFmtId="3"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3" fontId="4" fillId="0" borderId="1" xfId="0" applyNumberFormat="1" applyFont="1" applyBorder="1" applyAlignment="1">
      <alignment horizontal="center" vertical="center" wrapText="1"/>
    </xf>
    <xf numFmtId="0" fontId="5" fillId="0" borderId="0" xfId="0" applyFont="1" applyAlignment="1">
      <alignment horizontal="center" wrapText="1"/>
    </xf>
    <xf numFmtId="3" fontId="2"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3" fontId="3" fillId="0" borderId="1" xfId="0" applyNumberFormat="1" applyFont="1" applyBorder="1" applyAlignment="1">
      <alignment horizontal="center" vertical="center"/>
    </xf>
    <xf numFmtId="0" fontId="0" fillId="0" borderId="0" xfId="0" applyAlignment="1">
      <alignment horizontal="center"/>
    </xf>
    <xf numFmtId="0" fontId="0" fillId="0" borderId="0" xfId="0" applyAlignment="1">
      <alignment vertical="center"/>
    </xf>
    <xf numFmtId="0" fontId="6" fillId="0" borderId="0" xfId="0" applyFont="1" applyAlignment="1">
      <alignment vertical="center"/>
    </xf>
    <xf numFmtId="0" fontId="6" fillId="0" borderId="0" xfId="0" applyFont="1"/>
    <xf numFmtId="0" fontId="3" fillId="0" borderId="0" xfId="0" applyFont="1" applyAlignment="1">
      <alignment horizontal="left" vertical="center" wrapText="1"/>
    </xf>
    <xf numFmtId="0" fontId="1" fillId="0" borderId="0" xfId="0" applyFont="1" applyAlignment="1">
      <alignment vertical="center" wrapText="1"/>
    </xf>
    <xf numFmtId="3" fontId="1" fillId="0" borderId="1" xfId="0" applyNumberFormat="1" applyFont="1" applyBorder="1" applyAlignment="1">
      <alignment horizontal="center" vertical="center" wrapText="1"/>
    </xf>
    <xf numFmtId="3" fontId="4" fillId="0" borderId="0" xfId="0" applyNumberFormat="1" applyFont="1" applyAlignment="1">
      <alignment vertical="center" wrapText="1"/>
    </xf>
    <xf numFmtId="0" fontId="2" fillId="0" borderId="0" xfId="0" applyFont="1"/>
    <xf numFmtId="0" fontId="4" fillId="0" borderId="1" xfId="0" applyFont="1" applyBorder="1" applyAlignment="1">
      <alignment vertical="center" wrapText="1"/>
    </xf>
    <xf numFmtId="0" fontId="4" fillId="0" borderId="0" xfId="0" applyFont="1" applyAlignment="1">
      <alignment wrapText="1"/>
    </xf>
    <xf numFmtId="0" fontId="5" fillId="0" borderId="0" xfId="0" applyFont="1" applyAlignment="1">
      <alignment wrapText="1"/>
    </xf>
    <xf numFmtId="0" fontId="4" fillId="0" borderId="1" xfId="0" applyFont="1" applyBorder="1" applyAlignment="1">
      <alignment horizontal="justify" vertical="center" wrapText="1"/>
    </xf>
    <xf numFmtId="0" fontId="2" fillId="0" borderId="0" xfId="0" applyFont="1" applyAlignment="1">
      <alignment vertical="center"/>
    </xf>
    <xf numFmtId="0" fontId="2" fillId="0" borderId="2"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vertical="center" wrapText="1"/>
    </xf>
    <xf numFmtId="0" fontId="7" fillId="0" borderId="1" xfId="0" applyFont="1" applyBorder="1" applyAlignment="1">
      <alignment horizontal="center" vertical="center" wrapText="1"/>
    </xf>
    <xf numFmtId="0" fontId="2" fillId="0" borderId="4" xfId="0" applyFont="1" applyBorder="1" applyAlignment="1">
      <alignment horizontal="center" vertical="center" wrapText="1"/>
    </xf>
    <xf numFmtId="3" fontId="4" fillId="0" borderId="4" xfId="0" applyNumberFormat="1" applyFont="1" applyBorder="1" applyAlignment="1">
      <alignment horizontal="center" vertical="center" wrapText="1"/>
    </xf>
    <xf numFmtId="3" fontId="0" fillId="0" borderId="0" xfId="0" applyNumberFormat="1"/>
    <xf numFmtId="0" fontId="9" fillId="0" borderId="1" xfId="0" applyFont="1" applyBorder="1" applyAlignment="1">
      <alignment horizontal="center" vertical="center" wrapText="1"/>
    </xf>
    <xf numFmtId="0" fontId="8" fillId="0" borderId="1" xfId="0" applyFont="1" applyBorder="1" applyAlignment="1">
      <alignment vertical="center" wrapText="1"/>
    </xf>
    <xf numFmtId="0" fontId="10" fillId="0" borderId="1" xfId="0" applyFont="1" applyBorder="1" applyAlignment="1">
      <alignment horizontal="center" vertical="center" wrapText="1"/>
    </xf>
    <xf numFmtId="3" fontId="10" fillId="0" borderId="1" xfId="0" applyNumberFormat="1" applyFont="1" applyBorder="1" applyAlignment="1">
      <alignment horizontal="center" vertical="center" wrapText="1"/>
    </xf>
    <xf numFmtId="0" fontId="7" fillId="0" borderId="0" xfId="0" applyFont="1"/>
    <xf numFmtId="0" fontId="6" fillId="0" borderId="0" xfId="0" applyFont="1" applyAlignment="1">
      <alignment vertical="center" wrapText="1"/>
    </xf>
    <xf numFmtId="0" fontId="12" fillId="0" borderId="0" xfId="0" applyFont="1"/>
    <xf numFmtId="0" fontId="4" fillId="0" borderId="1" xfId="0" applyFont="1" applyBorder="1" applyAlignment="1">
      <alignment horizontal="right" vertical="center" wrapText="1"/>
    </xf>
    <xf numFmtId="0" fontId="2" fillId="0" borderId="5" xfId="0" applyFont="1" applyBorder="1" applyAlignment="1">
      <alignment horizontal="center" vertical="center" wrapText="1"/>
    </xf>
    <xf numFmtId="0" fontId="1" fillId="0" borderId="1" xfId="0" applyFont="1" applyBorder="1" applyAlignment="1">
      <alignment vertical="center"/>
    </xf>
    <xf numFmtId="0" fontId="4" fillId="0" borderId="1" xfId="0" applyFont="1" applyBorder="1" applyAlignment="1">
      <alignment horizontal="center" vertical="center"/>
    </xf>
    <xf numFmtId="0" fontId="2" fillId="0" borderId="1" xfId="0" applyFont="1" applyBorder="1" applyAlignment="1">
      <alignment vertical="center"/>
    </xf>
    <xf numFmtId="0" fontId="1" fillId="0" borderId="1" xfId="0" applyFont="1" applyBorder="1"/>
    <xf numFmtId="0" fontId="4" fillId="0" borderId="1" xfId="0" applyFont="1" applyBorder="1" applyAlignment="1">
      <alignment vertical="center"/>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0" fontId="13" fillId="0" borderId="1" xfId="0" applyFont="1" applyBorder="1" applyAlignment="1">
      <alignment horizontal="center" vertical="center"/>
    </xf>
    <xf numFmtId="3" fontId="2" fillId="0" borderId="0" xfId="0" applyNumberFormat="1" applyFont="1" applyAlignment="1">
      <alignment vertical="center"/>
    </xf>
    <xf numFmtId="3" fontId="4"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0" xfId="0" applyAlignment="1">
      <alignment horizontal="center" vertical="center"/>
    </xf>
    <xf numFmtId="3" fontId="7" fillId="0" borderId="1" xfId="0" applyNumberFormat="1" applyFont="1" applyBorder="1" applyAlignment="1">
      <alignment horizontal="center" vertical="center" wrapText="1"/>
    </xf>
    <xf numFmtId="0" fontId="6" fillId="0" borderId="1" xfId="0" applyFont="1" applyBorder="1" applyAlignment="1">
      <alignment horizontal="center" vertical="center" wrapText="1"/>
    </xf>
    <xf numFmtId="0" fontId="18" fillId="0" borderId="0" xfId="0" applyFont="1"/>
    <xf numFmtId="0" fontId="18" fillId="0" borderId="0" xfId="0" applyFont="1" applyAlignment="1">
      <alignment horizontal="center"/>
    </xf>
    <xf numFmtId="0" fontId="18" fillId="0" borderId="0" xfId="0" applyFont="1" applyAlignment="1">
      <alignment horizontal="left"/>
    </xf>
    <xf numFmtId="0" fontId="18" fillId="0" borderId="0" xfId="0" applyFont="1" applyAlignment="1">
      <alignment horizontal="left" wrapText="1"/>
    </xf>
    <xf numFmtId="0" fontId="18" fillId="0" borderId="0" xfId="0" applyFont="1" applyAlignment="1">
      <alignment horizontal="center" wrapText="1"/>
    </xf>
    <xf numFmtId="164" fontId="18" fillId="0" borderId="0" xfId="1" applyNumberFormat="1" applyFont="1"/>
    <xf numFmtId="0" fontId="18" fillId="0" borderId="0" xfId="0" applyFont="1" applyAlignment="1">
      <alignment horizontal="left" vertical="center"/>
    </xf>
    <xf numFmtId="0" fontId="17" fillId="0" borderId="4" xfId="0" applyFont="1" applyBorder="1" applyAlignment="1">
      <alignment horizontal="center" vertical="center" wrapText="1"/>
    </xf>
    <xf numFmtId="0" fontId="17" fillId="0" borderId="0" xfId="0" applyFont="1" applyAlignment="1">
      <alignment horizontal="center" vertical="center"/>
    </xf>
    <xf numFmtId="0" fontId="17" fillId="0" borderId="1" xfId="0" applyFont="1" applyBorder="1" applyAlignment="1">
      <alignment horizontal="center" vertical="center" wrapText="1"/>
    </xf>
    <xf numFmtId="0" fontId="17" fillId="0" borderId="1" xfId="0" applyFont="1" applyBorder="1" applyAlignment="1">
      <alignment horizontal="center" vertical="center"/>
    </xf>
    <xf numFmtId="0" fontId="17" fillId="0" borderId="1" xfId="0" applyFont="1" applyBorder="1" applyAlignment="1">
      <alignment horizontal="left" vertical="center"/>
    </xf>
    <xf numFmtId="0" fontId="17" fillId="0" borderId="6" xfId="0" applyFont="1" applyBorder="1" applyAlignment="1">
      <alignment horizontal="left" vertical="center"/>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164" fontId="17" fillId="0" borderId="1" xfId="1" applyNumberFormat="1" applyFont="1" applyBorder="1" applyAlignment="1">
      <alignment horizontal="left" vertical="center" wrapText="1"/>
    </xf>
    <xf numFmtId="0" fontId="17"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left" vertical="center" wrapText="1"/>
    </xf>
    <xf numFmtId="0" fontId="6" fillId="0" borderId="1" xfId="0" applyFont="1" applyBorder="1" applyAlignment="1">
      <alignment horizontal="left" vertical="center" wrapText="1"/>
    </xf>
    <xf numFmtId="164" fontId="17" fillId="0" borderId="0" xfId="0" applyNumberFormat="1" applyFont="1" applyAlignment="1">
      <alignment horizontal="left" vertical="center"/>
    </xf>
    <xf numFmtId="0" fontId="7" fillId="0" borderId="1" xfId="0" applyFont="1" applyBorder="1" applyAlignment="1">
      <alignment horizontal="left" vertical="center"/>
    </xf>
    <xf numFmtId="3" fontId="7" fillId="0" borderId="1" xfId="0" applyNumberFormat="1" applyFont="1" applyBorder="1" applyAlignment="1">
      <alignment horizontal="right" vertical="center" wrapText="1"/>
    </xf>
    <xf numFmtId="0" fontId="7" fillId="0" borderId="1" xfId="0" applyFont="1" applyBorder="1" applyAlignment="1">
      <alignment horizontal="right" vertical="center" wrapText="1"/>
    </xf>
    <xf numFmtId="0" fontId="19" fillId="0" borderId="6" xfId="0" applyFont="1" applyBorder="1" applyAlignment="1">
      <alignment horizontal="center" vertical="center"/>
    </xf>
    <xf numFmtId="0" fontId="19" fillId="0" borderId="10" xfId="0" applyFont="1" applyBorder="1" applyAlignment="1">
      <alignment horizontal="center" vertical="center" wrapText="1"/>
    </xf>
    <xf numFmtId="0" fontId="7" fillId="0" borderId="2" xfId="0" applyFont="1" applyBorder="1" applyAlignment="1">
      <alignment horizontal="left" vertical="center"/>
    </xf>
    <xf numFmtId="0" fontId="18" fillId="0" borderId="1" xfId="0" applyFont="1" applyBorder="1" applyAlignment="1">
      <alignment horizontal="left" wrapText="1"/>
    </xf>
    <xf numFmtId="164" fontId="7" fillId="0" borderId="1" xfId="1" applyNumberFormat="1" applyFont="1" applyBorder="1" applyAlignment="1">
      <alignment horizontal="center" vertical="center"/>
    </xf>
    <xf numFmtId="164" fontId="7" fillId="0" borderId="1" xfId="0" applyNumberFormat="1" applyFont="1" applyBorder="1" applyAlignment="1">
      <alignment horizontal="right" vertical="center" wrapText="1"/>
    </xf>
    <xf numFmtId="164" fontId="18" fillId="0" borderId="1" xfId="0" applyNumberFormat="1" applyFont="1" applyBorder="1" applyAlignment="1">
      <alignment horizontal="right" vertical="center"/>
    </xf>
    <xf numFmtId="0" fontId="8" fillId="0" borderId="1" xfId="0" applyFont="1" applyBorder="1" applyAlignment="1">
      <alignment horizontal="right" vertical="center" wrapText="1"/>
    </xf>
    <xf numFmtId="164" fontId="7" fillId="0" borderId="1" xfId="0" applyNumberFormat="1" applyFont="1" applyBorder="1" applyAlignment="1">
      <alignment horizontal="center" vertical="center" wrapText="1"/>
    </xf>
    <xf numFmtId="164" fontId="18" fillId="0" borderId="1" xfId="0" applyNumberFormat="1" applyFont="1" applyBorder="1" applyAlignment="1">
      <alignment horizontal="center" vertical="center"/>
    </xf>
    <xf numFmtId="164" fontId="6" fillId="0" borderId="1" xfId="0" applyNumberFormat="1" applyFont="1" applyBorder="1" applyAlignment="1">
      <alignment horizontal="center" vertical="center" wrapText="1"/>
    </xf>
    <xf numFmtId="43" fontId="7" fillId="0" borderId="1" xfId="1" applyFont="1" applyBorder="1" applyAlignment="1">
      <alignment horizontal="center" vertical="center" wrapText="1"/>
    </xf>
    <xf numFmtId="164" fontId="7" fillId="0" borderId="1" xfId="1" applyNumberFormat="1" applyFont="1" applyBorder="1" applyAlignment="1">
      <alignment horizontal="center" vertical="center" wrapText="1"/>
    </xf>
    <xf numFmtId="0" fontId="18" fillId="0" borderId="1" xfId="0" applyFont="1" applyBorder="1" applyAlignment="1">
      <alignment horizontal="center" vertical="center"/>
    </xf>
    <xf numFmtId="164"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165" fontId="7" fillId="0" borderId="1" xfId="1" applyNumberFormat="1" applyFont="1" applyBorder="1" applyAlignment="1">
      <alignment horizontal="right" vertical="center" wrapText="1"/>
    </xf>
    <xf numFmtId="43" fontId="7"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3" fillId="0" borderId="3" xfId="0" applyFont="1" applyBorder="1" applyAlignment="1">
      <alignment horizontal="left"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0" xfId="0" applyFont="1" applyAlignment="1">
      <alignment horizontal="left" wrapText="1"/>
    </xf>
    <xf numFmtId="0" fontId="7" fillId="0" borderId="0" xfId="0" applyFont="1" applyAlignment="1">
      <alignment vertical="center"/>
    </xf>
    <xf numFmtId="0" fontId="1" fillId="0" borderId="0" xfId="0" applyFont="1" applyAlignment="1">
      <alignment horizontal="left" vertical="center" wrapText="1"/>
    </xf>
    <xf numFmtId="0" fontId="6" fillId="0" borderId="0" xfId="0" applyFont="1" applyAlignment="1">
      <alignment horizontal="left" vertical="center" wrapText="1"/>
    </xf>
    <xf numFmtId="0" fontId="5" fillId="0" borderId="0" xfId="0" applyFont="1" applyAlignment="1">
      <alignment horizontal="center" vertical="center" wrapText="1"/>
    </xf>
    <xf numFmtId="0" fontId="7"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1" fillId="0" borderId="0" xfId="0" applyFont="1" applyAlignment="1">
      <alignment horizontal="left" vertical="center"/>
    </xf>
    <xf numFmtId="0" fontId="4" fillId="0" borderId="1" xfId="0" applyFont="1" applyBorder="1" applyAlignment="1">
      <alignment horizontal="center" vertical="center"/>
    </xf>
    <xf numFmtId="0" fontId="4" fillId="0" borderId="0" xfId="0" applyFont="1" applyAlignment="1">
      <alignment vertical="center" wrapText="1"/>
    </xf>
    <xf numFmtId="0" fontId="4" fillId="0" borderId="1" xfId="0" applyFont="1" applyBorder="1" applyAlignment="1">
      <alignment vertical="center"/>
    </xf>
    <xf numFmtId="0" fontId="4" fillId="0" borderId="2" xfId="0" applyFont="1" applyBorder="1" applyAlignment="1">
      <alignment horizontal="center" vertical="center"/>
    </xf>
    <xf numFmtId="0" fontId="4" fillId="0" borderId="4" xfId="0" applyFont="1" applyBorder="1" applyAlignment="1">
      <alignment horizontal="center" vertical="center"/>
    </xf>
    <xf numFmtId="0" fontId="11" fillId="0" borderId="0" xfId="0" applyFont="1" applyAlignment="1">
      <alignment horizontal="left" vertical="center" wrapText="1"/>
    </xf>
    <xf numFmtId="3" fontId="2" fillId="0" borderId="1" xfId="0" applyNumberFormat="1" applyFont="1" applyBorder="1" applyAlignment="1">
      <alignment horizontal="center" vertical="center"/>
    </xf>
    <xf numFmtId="0" fontId="18" fillId="0" borderId="3" xfId="0" applyFont="1" applyBorder="1" applyAlignment="1">
      <alignment horizontal="right" vertical="center"/>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0" xfId="0" applyFont="1" applyAlignment="1">
      <alignment horizontal="center" wrapText="1"/>
    </xf>
    <xf numFmtId="0" fontId="19" fillId="0" borderId="0" xfId="0" applyFont="1" applyAlignment="1">
      <alignment horizontal="center" wrapText="1"/>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4" xfId="0" applyFont="1" applyBorder="1" applyAlignment="1">
      <alignment horizontal="center" vertical="center" wrapText="1"/>
    </xf>
    <xf numFmtId="164" fontId="17" fillId="0" borderId="5" xfId="1" applyNumberFormat="1" applyFont="1" applyBorder="1" applyAlignment="1">
      <alignment horizontal="center" vertical="center" wrapText="1"/>
    </xf>
    <xf numFmtId="164" fontId="17" fillId="0" borderId="12" xfId="1" applyNumberFormat="1" applyFont="1" applyBorder="1" applyAlignment="1">
      <alignment horizontal="center" vertical="center" wrapText="1"/>
    </xf>
    <xf numFmtId="164" fontId="17" fillId="0" borderId="6" xfId="1" applyNumberFormat="1" applyFont="1" applyBorder="1" applyAlignment="1">
      <alignment horizontal="center" vertical="center" wrapText="1"/>
    </xf>
    <xf numFmtId="0" fontId="17" fillId="0" borderId="1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1" xfId="0" applyFont="1" applyBorder="1" applyAlignment="1">
      <alignment horizontal="center" vertical="center" wrapText="1"/>
    </xf>
    <xf numFmtId="3" fontId="20" fillId="0" borderId="0" xfId="0" applyNumberFormat="1" applyFont="1"/>
    <xf numFmtId="3" fontId="20" fillId="0" borderId="0" xfId="0" applyNumberFormat="1" applyFont="1" applyAlignment="1">
      <alignment horizontal="center" vertical="center"/>
    </xf>
    <xf numFmtId="0" fontId="10" fillId="0" borderId="0" xfId="0" applyFont="1" applyBorder="1" applyAlignment="1">
      <alignment horizontal="center" vertical="center" wrapText="1"/>
    </xf>
    <xf numFmtId="0" fontId="9" fillId="0" borderId="0" xfId="0" applyFont="1" applyBorder="1" applyAlignment="1">
      <alignment horizontal="center" vertical="center" wrapText="1"/>
    </xf>
    <xf numFmtId="3" fontId="4" fillId="0" borderId="0" xfId="0" applyNumberFormat="1" applyFont="1" applyBorder="1" applyAlignment="1">
      <alignment horizontal="center" vertic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69B73-199C-48A8-9C37-85D64BD75961}">
  <dimension ref="B3:H555"/>
  <sheetViews>
    <sheetView tabSelected="1" topLeftCell="A55" workbookViewId="0">
      <selection activeCell="B50" sqref="B50"/>
    </sheetView>
  </sheetViews>
  <sheetFormatPr defaultRowHeight="15" x14ac:dyDescent="0.25"/>
  <cols>
    <col min="1" max="1" width="5.85546875" customWidth="1"/>
    <col min="3" max="3" width="15.85546875" customWidth="1"/>
    <col min="4" max="4" width="24.42578125" customWidth="1"/>
    <col min="5" max="5" width="16" customWidth="1"/>
    <col min="6" max="6" width="23" customWidth="1"/>
    <col min="7" max="7" width="27" customWidth="1"/>
    <col min="8" max="8" width="33.7109375" style="11" customWidth="1"/>
    <col min="9" max="9" width="9.140625" customWidth="1"/>
  </cols>
  <sheetData>
    <row r="3" spans="2:8" ht="77.25" customHeight="1" x14ac:dyDescent="0.25">
      <c r="B3" s="107" t="s">
        <v>110</v>
      </c>
      <c r="C3" s="107"/>
      <c r="D3" s="107"/>
      <c r="E3" s="107"/>
      <c r="F3" s="107"/>
      <c r="G3" s="107"/>
    </row>
    <row r="4" spans="2:8" ht="15.75" customHeight="1" x14ac:dyDescent="0.25">
      <c r="B4" s="7"/>
      <c r="C4" s="7"/>
      <c r="D4" s="7"/>
      <c r="E4" s="7"/>
      <c r="F4" s="7"/>
      <c r="G4" s="7"/>
    </row>
    <row r="5" spans="2:8" ht="41.25" customHeight="1" x14ac:dyDescent="0.3">
      <c r="B5" s="98" t="s">
        <v>11</v>
      </c>
      <c r="C5" s="98"/>
      <c r="D5" s="98"/>
      <c r="E5" s="98"/>
      <c r="F5" s="98"/>
      <c r="G5" s="98"/>
    </row>
    <row r="6" spans="2:8" ht="9.75" customHeight="1" x14ac:dyDescent="0.25"/>
    <row r="7" spans="2:8" ht="46.5" customHeight="1" x14ac:dyDescent="0.25">
      <c r="B7" s="5" t="s">
        <v>0</v>
      </c>
      <c r="C7" s="5" t="s">
        <v>1</v>
      </c>
      <c r="D7" s="5" t="s">
        <v>2</v>
      </c>
      <c r="E7" s="5" t="s">
        <v>3</v>
      </c>
      <c r="F7" s="5" t="s">
        <v>9</v>
      </c>
      <c r="G7" s="5" t="s">
        <v>10</v>
      </c>
    </row>
    <row r="8" spans="2:8" ht="25.5" customHeight="1" x14ac:dyDescent="0.25">
      <c r="B8" s="2">
        <v>1</v>
      </c>
      <c r="C8" s="2" t="s">
        <v>4</v>
      </c>
      <c r="D8" s="2">
        <v>947</v>
      </c>
      <c r="E8" s="2">
        <v>9</v>
      </c>
      <c r="F8" s="4">
        <v>160000</v>
      </c>
      <c r="G8" s="4">
        <f>D8*E8*F8</f>
        <v>1363680000</v>
      </c>
      <c r="H8" s="8"/>
    </row>
    <row r="9" spans="2:8" ht="24.75" customHeight="1" x14ac:dyDescent="0.25">
      <c r="B9" s="2">
        <v>2</v>
      </c>
      <c r="C9" s="2" t="s">
        <v>5</v>
      </c>
      <c r="D9" s="4">
        <v>1032</v>
      </c>
      <c r="E9" s="2">
        <v>9</v>
      </c>
      <c r="F9" s="4">
        <v>160000</v>
      </c>
      <c r="G9" s="4">
        <f t="shared" ref="G9:G11" si="0">D9*E9*F9</f>
        <v>1486080000</v>
      </c>
      <c r="H9" s="8"/>
    </row>
    <row r="10" spans="2:8" ht="28.5" customHeight="1" x14ac:dyDescent="0.25">
      <c r="B10" s="2">
        <v>3</v>
      </c>
      <c r="C10" s="2" t="s">
        <v>6</v>
      </c>
      <c r="D10" s="2">
        <v>902</v>
      </c>
      <c r="E10" s="2">
        <v>9</v>
      </c>
      <c r="F10" s="4">
        <v>160000</v>
      </c>
      <c r="G10" s="4">
        <f t="shared" si="0"/>
        <v>1298880000</v>
      </c>
      <c r="H10" s="8"/>
    </row>
    <row r="11" spans="2:8" ht="24.75" customHeight="1" x14ac:dyDescent="0.25">
      <c r="B11" s="2">
        <v>4</v>
      </c>
      <c r="C11" s="2" t="s">
        <v>7</v>
      </c>
      <c r="D11" s="2">
        <v>841</v>
      </c>
      <c r="E11" s="2">
        <v>9</v>
      </c>
      <c r="F11" s="4">
        <v>160000</v>
      </c>
      <c r="G11" s="4">
        <f t="shared" si="0"/>
        <v>1211040000</v>
      </c>
      <c r="H11" s="8"/>
    </row>
    <row r="12" spans="2:8" ht="23.25" customHeight="1" x14ac:dyDescent="0.25">
      <c r="B12" s="101" t="s">
        <v>8</v>
      </c>
      <c r="C12" s="102"/>
      <c r="D12" s="20"/>
      <c r="E12" s="3"/>
      <c r="F12" s="3"/>
      <c r="G12" s="10">
        <f>SUM(G8:G11)</f>
        <v>5359680000</v>
      </c>
      <c r="H12" s="8"/>
    </row>
    <row r="13" spans="2:8" ht="18.75" x14ac:dyDescent="0.25">
      <c r="H13" s="8"/>
    </row>
    <row r="14" spans="2:8" ht="43.5" customHeight="1" x14ac:dyDescent="0.25">
      <c r="B14" s="99" t="s">
        <v>12</v>
      </c>
      <c r="C14" s="99"/>
      <c r="D14" s="99"/>
      <c r="E14" s="99"/>
      <c r="F14" s="99"/>
      <c r="G14" s="99"/>
      <c r="H14" s="8"/>
    </row>
    <row r="15" spans="2:8" ht="37.5" x14ac:dyDescent="0.25">
      <c r="B15" s="5" t="s">
        <v>0</v>
      </c>
      <c r="C15" s="5" t="s">
        <v>1</v>
      </c>
      <c r="D15" s="5" t="s">
        <v>2</v>
      </c>
      <c r="E15" s="5" t="s">
        <v>3</v>
      </c>
      <c r="F15" s="5" t="s">
        <v>9</v>
      </c>
      <c r="G15" s="5" t="s">
        <v>17</v>
      </c>
      <c r="H15" s="8"/>
    </row>
    <row r="16" spans="2:8" ht="27" customHeight="1" x14ac:dyDescent="0.25">
      <c r="B16" s="2">
        <v>1</v>
      </c>
      <c r="C16" s="2" t="s">
        <v>4</v>
      </c>
      <c r="D16" s="4">
        <v>20748</v>
      </c>
      <c r="E16" s="2">
        <v>9</v>
      </c>
      <c r="F16" s="4">
        <v>300000</v>
      </c>
      <c r="G16" s="4">
        <f>D16*E16*F16</f>
        <v>56019600000</v>
      </c>
      <c r="H16" s="8"/>
    </row>
    <row r="17" spans="2:8" ht="18.75" x14ac:dyDescent="0.25">
      <c r="B17" s="2">
        <v>2</v>
      </c>
      <c r="C17" s="2" t="s">
        <v>5</v>
      </c>
      <c r="D17" s="4">
        <v>21171</v>
      </c>
      <c r="E17" s="2">
        <v>9</v>
      </c>
      <c r="F17" s="4">
        <v>300000</v>
      </c>
      <c r="G17" s="4">
        <f t="shared" ref="G17:G20" si="1">D17*E17*F17</f>
        <v>57161700000</v>
      </c>
      <c r="H17" s="8"/>
    </row>
    <row r="18" spans="2:8" ht="57" customHeight="1" x14ac:dyDescent="0.25">
      <c r="B18" s="2">
        <v>3</v>
      </c>
      <c r="C18" s="2" t="s">
        <v>14</v>
      </c>
      <c r="D18" s="4">
        <v>21182</v>
      </c>
      <c r="E18" s="2">
        <v>5</v>
      </c>
      <c r="F18" s="2">
        <v>300000</v>
      </c>
      <c r="G18" s="4">
        <f t="shared" si="1"/>
        <v>31773000000</v>
      </c>
      <c r="H18" s="8"/>
    </row>
    <row r="19" spans="2:8" ht="56.25" x14ac:dyDescent="0.25">
      <c r="B19" s="2">
        <v>4</v>
      </c>
      <c r="C19" s="2" t="s">
        <v>15</v>
      </c>
      <c r="D19" s="4">
        <v>21182</v>
      </c>
      <c r="E19" s="2">
        <v>4</v>
      </c>
      <c r="F19" s="4">
        <v>360000</v>
      </c>
      <c r="G19" s="4">
        <f t="shared" si="1"/>
        <v>30502080000</v>
      </c>
      <c r="H19" s="8"/>
    </row>
    <row r="20" spans="2:8" ht="21" customHeight="1" x14ac:dyDescent="0.25">
      <c r="B20" s="2">
        <v>5</v>
      </c>
      <c r="C20" s="2" t="s">
        <v>7</v>
      </c>
      <c r="D20" s="4">
        <v>21705</v>
      </c>
      <c r="E20" s="2">
        <v>9</v>
      </c>
      <c r="F20" s="4">
        <v>360000</v>
      </c>
      <c r="G20" s="4">
        <f t="shared" si="1"/>
        <v>70324200000</v>
      </c>
      <c r="H20" s="8"/>
    </row>
    <row r="21" spans="2:8" ht="27" customHeight="1" x14ac:dyDescent="0.25">
      <c r="B21" s="101" t="s">
        <v>16</v>
      </c>
      <c r="C21" s="102"/>
      <c r="D21" s="20"/>
      <c r="E21" s="5"/>
      <c r="F21" s="5"/>
      <c r="G21" s="6">
        <f>SUM(G16:G20)</f>
        <v>245780580000</v>
      </c>
      <c r="H21" s="9"/>
    </row>
    <row r="22" spans="2:8" ht="18.75" x14ac:dyDescent="0.25">
      <c r="H22" s="8"/>
    </row>
    <row r="23" spans="2:8" s="14" customFormat="1" ht="38.25" customHeight="1" x14ac:dyDescent="0.25">
      <c r="B23" s="100" t="s">
        <v>19</v>
      </c>
      <c r="C23" s="100"/>
      <c r="D23" s="100"/>
      <c r="E23" s="100"/>
      <c r="F23" s="100"/>
      <c r="G23" s="13"/>
      <c r="H23" s="13"/>
    </row>
    <row r="24" spans="2:8" s="1" customFormat="1" ht="37.5" x14ac:dyDescent="0.3">
      <c r="B24" s="5" t="s">
        <v>0</v>
      </c>
      <c r="C24" s="5" t="s">
        <v>1</v>
      </c>
      <c r="D24" s="5" t="s">
        <v>2</v>
      </c>
      <c r="E24" s="5" t="s">
        <v>18</v>
      </c>
      <c r="F24" s="5" t="s">
        <v>29</v>
      </c>
      <c r="G24" s="16"/>
      <c r="H24" s="8"/>
    </row>
    <row r="25" spans="2:8" s="1" customFormat="1" ht="18.75" x14ac:dyDescent="0.3">
      <c r="B25" s="2">
        <v>1</v>
      </c>
      <c r="C25" s="2" t="s">
        <v>4</v>
      </c>
      <c r="D25" s="17">
        <v>20748</v>
      </c>
      <c r="E25" s="4">
        <v>120000</v>
      </c>
      <c r="F25" s="4">
        <v>2489760000</v>
      </c>
      <c r="G25" s="16"/>
      <c r="H25" s="8"/>
    </row>
    <row r="26" spans="2:8" s="1" customFormat="1" ht="18.75" x14ac:dyDescent="0.3">
      <c r="B26" s="2">
        <v>2</v>
      </c>
      <c r="C26" s="2" t="s">
        <v>5</v>
      </c>
      <c r="D26" s="17">
        <v>21171</v>
      </c>
      <c r="E26" s="4">
        <v>120000</v>
      </c>
      <c r="F26" s="4">
        <v>2540520000</v>
      </c>
      <c r="G26" s="16"/>
      <c r="H26" s="8"/>
    </row>
    <row r="27" spans="2:8" s="1" customFormat="1" ht="18.75" x14ac:dyDescent="0.3">
      <c r="B27" s="2">
        <v>4</v>
      </c>
      <c r="C27" s="2" t="s">
        <v>6</v>
      </c>
      <c r="D27" s="17">
        <v>21182</v>
      </c>
      <c r="E27" s="4">
        <v>120000</v>
      </c>
      <c r="F27" s="4">
        <v>2541840000</v>
      </c>
      <c r="G27" s="16"/>
      <c r="H27" s="8"/>
    </row>
    <row r="28" spans="2:8" s="1" customFormat="1" ht="18.75" x14ac:dyDescent="0.3">
      <c r="B28" s="2">
        <v>5</v>
      </c>
      <c r="C28" s="2" t="s">
        <v>7</v>
      </c>
      <c r="D28" s="17">
        <v>21705</v>
      </c>
      <c r="E28" s="4">
        <v>120000</v>
      </c>
      <c r="F28" s="4">
        <v>2604600000</v>
      </c>
      <c r="G28" s="16"/>
      <c r="H28" s="8"/>
    </row>
    <row r="29" spans="2:8" s="1" customFormat="1" ht="18.75" x14ac:dyDescent="0.3">
      <c r="B29" s="101" t="s">
        <v>16</v>
      </c>
      <c r="C29" s="102"/>
      <c r="D29" s="20"/>
      <c r="E29" s="5"/>
      <c r="F29" s="6">
        <v>10176720000</v>
      </c>
      <c r="G29" s="18"/>
      <c r="H29" s="8"/>
    </row>
    <row r="30" spans="2:8" ht="18.75" x14ac:dyDescent="0.25">
      <c r="H30" s="8"/>
    </row>
    <row r="31" spans="2:8" s="22" customFormat="1" ht="45" customHeight="1" x14ac:dyDescent="0.3">
      <c r="B31" s="103" t="s">
        <v>20</v>
      </c>
      <c r="C31" s="103"/>
      <c r="D31" s="103"/>
      <c r="E31" s="103"/>
      <c r="F31" s="103"/>
      <c r="G31" s="103"/>
      <c r="H31" s="9"/>
    </row>
    <row r="32" spans="2:8" ht="18.75" x14ac:dyDescent="0.25">
      <c r="H32" s="8"/>
    </row>
    <row r="33" spans="2:8" ht="37.5" x14ac:dyDescent="0.25">
      <c r="B33" s="5" t="s">
        <v>0</v>
      </c>
      <c r="C33" s="5" t="s">
        <v>1</v>
      </c>
      <c r="D33" s="26" t="s">
        <v>2</v>
      </c>
      <c r="E33" s="5" t="s">
        <v>3</v>
      </c>
      <c r="F33" s="5" t="s">
        <v>13</v>
      </c>
      <c r="G33" s="5" t="s">
        <v>17</v>
      </c>
      <c r="H33" s="8"/>
    </row>
    <row r="34" spans="2:8" ht="18.75" x14ac:dyDescent="0.25">
      <c r="B34" s="2">
        <v>1</v>
      </c>
      <c r="C34" s="25" t="s">
        <v>4</v>
      </c>
      <c r="D34" s="28">
        <f>174+24+24</f>
        <v>222</v>
      </c>
      <c r="E34" s="29">
        <v>12</v>
      </c>
      <c r="F34" s="4">
        <v>800000</v>
      </c>
      <c r="G34" s="4">
        <f>670400000+230400000+230400000</f>
        <v>1131200000</v>
      </c>
      <c r="H34" s="8"/>
    </row>
    <row r="35" spans="2:8" ht="18.75" x14ac:dyDescent="0.25">
      <c r="B35" s="2">
        <v>2</v>
      </c>
      <c r="C35" s="25" t="s">
        <v>5</v>
      </c>
      <c r="D35" s="28">
        <f>196+19+12</f>
        <v>227</v>
      </c>
      <c r="E35" s="29">
        <v>12</v>
      </c>
      <c r="F35" s="4">
        <v>800000</v>
      </c>
      <c r="G35" s="4">
        <f>1655200000+182400000+115200000</f>
        <v>1952800000</v>
      </c>
      <c r="H35" s="8"/>
    </row>
    <row r="36" spans="2:8" ht="37.5" x14ac:dyDescent="0.25">
      <c r="B36" s="2">
        <v>3</v>
      </c>
      <c r="C36" s="25" t="s">
        <v>14</v>
      </c>
      <c r="D36" s="28">
        <f>196+35+12</f>
        <v>243</v>
      </c>
      <c r="E36" s="29">
        <v>6</v>
      </c>
      <c r="F36" s="4">
        <v>800000</v>
      </c>
      <c r="G36" s="4">
        <f>836000000+140000000+56700000</f>
        <v>1032700000</v>
      </c>
      <c r="H36" s="8"/>
    </row>
    <row r="37" spans="2:8" ht="56.25" x14ac:dyDescent="0.25">
      <c r="B37" s="2">
        <v>4</v>
      </c>
      <c r="C37" s="25" t="s">
        <v>15</v>
      </c>
      <c r="D37" s="28">
        <f>196+38+12</f>
        <v>246</v>
      </c>
      <c r="E37" s="29">
        <v>6</v>
      </c>
      <c r="F37" s="4">
        <v>900000</v>
      </c>
      <c r="G37" s="4">
        <f>838100000+239400000+64800000</f>
        <v>1142300000</v>
      </c>
      <c r="H37" s="8"/>
    </row>
    <row r="38" spans="2:8" ht="18.75" x14ac:dyDescent="0.25">
      <c r="B38" s="2">
        <v>5</v>
      </c>
      <c r="C38" s="25" t="s">
        <v>7</v>
      </c>
      <c r="D38" s="28">
        <f>152+79+24</f>
        <v>255</v>
      </c>
      <c r="E38" s="29">
        <v>12</v>
      </c>
      <c r="F38" s="4">
        <v>900000</v>
      </c>
      <c r="G38" s="4">
        <f>1360800000+853200000+194400000</f>
        <v>2408400000</v>
      </c>
      <c r="H38" s="8"/>
    </row>
    <row r="39" spans="2:8" ht="18.75" x14ac:dyDescent="0.25">
      <c r="B39" s="101" t="s">
        <v>16</v>
      </c>
      <c r="C39" s="102"/>
      <c r="D39" s="27"/>
      <c r="E39" s="20"/>
      <c r="F39" s="20"/>
      <c r="G39" s="30">
        <f>SUM(G34:G38)</f>
        <v>7667400000</v>
      </c>
      <c r="H39" s="8"/>
    </row>
    <row r="40" spans="2:8" ht="18.75" x14ac:dyDescent="0.25">
      <c r="H40" s="8"/>
    </row>
    <row r="41" spans="2:8" ht="42" customHeight="1" x14ac:dyDescent="0.3">
      <c r="B41" s="103" t="s">
        <v>21</v>
      </c>
      <c r="C41" s="103"/>
      <c r="D41" s="103"/>
      <c r="E41" s="103"/>
      <c r="F41" s="103"/>
      <c r="G41" s="21"/>
      <c r="H41" s="8"/>
    </row>
    <row r="42" spans="2:8" ht="28.5" customHeight="1" x14ac:dyDescent="0.25">
      <c r="B42" s="24" t="s">
        <v>24</v>
      </c>
      <c r="C42" s="12"/>
      <c r="D42" s="12"/>
      <c r="E42" s="12"/>
      <c r="F42" s="12"/>
      <c r="H42" s="8"/>
    </row>
    <row r="43" spans="2:8" ht="37.5" x14ac:dyDescent="0.25">
      <c r="B43" s="5" t="s">
        <v>0</v>
      </c>
      <c r="C43" s="5" t="s">
        <v>1</v>
      </c>
      <c r="D43" s="5" t="s">
        <v>2</v>
      </c>
      <c r="E43" s="5" t="s">
        <v>22</v>
      </c>
      <c r="F43" s="5" t="s">
        <v>68</v>
      </c>
      <c r="H43" s="8"/>
    </row>
    <row r="44" spans="2:8" ht="18.75" x14ac:dyDescent="0.25">
      <c r="B44" s="2">
        <v>1</v>
      </c>
      <c r="C44" s="3" t="s">
        <v>4</v>
      </c>
      <c r="D44" s="51">
        <f>68+18</f>
        <v>86</v>
      </c>
      <c r="E44" s="4">
        <v>300000</v>
      </c>
      <c r="F44" s="4">
        <f>D44*E44</f>
        <v>25800000</v>
      </c>
      <c r="G44" s="52"/>
      <c r="H44" s="8"/>
    </row>
    <row r="45" spans="2:8" ht="18.75" x14ac:dyDescent="0.25">
      <c r="B45" s="2">
        <v>2</v>
      </c>
      <c r="C45" s="3" t="s">
        <v>5</v>
      </c>
      <c r="D45" s="51">
        <f>159+15</f>
        <v>174</v>
      </c>
      <c r="E45" s="4">
        <v>300000</v>
      </c>
      <c r="F45" s="4">
        <f t="shared" ref="F45:F47" si="2">D45*E45</f>
        <v>52200000</v>
      </c>
      <c r="G45" s="52"/>
      <c r="H45" s="8"/>
    </row>
    <row r="46" spans="2:8" ht="18.75" x14ac:dyDescent="0.25">
      <c r="B46" s="2">
        <v>3</v>
      </c>
      <c r="C46" s="3" t="s">
        <v>6</v>
      </c>
      <c r="D46" s="51">
        <f>47+35</f>
        <v>82</v>
      </c>
      <c r="E46" s="4">
        <v>300000</v>
      </c>
      <c r="F46" s="4">
        <f t="shared" si="2"/>
        <v>24600000</v>
      </c>
      <c r="G46" s="52"/>
      <c r="H46" s="8"/>
    </row>
    <row r="47" spans="2:8" ht="18.75" x14ac:dyDescent="0.25">
      <c r="B47" s="2">
        <v>4</v>
      </c>
      <c r="C47" s="3" t="s">
        <v>7</v>
      </c>
      <c r="D47" s="51">
        <f>57+69</f>
        <v>126</v>
      </c>
      <c r="E47" s="4">
        <v>300000</v>
      </c>
      <c r="F47" s="4">
        <f t="shared" si="2"/>
        <v>37800000</v>
      </c>
      <c r="G47" s="52"/>
      <c r="H47" s="8"/>
    </row>
    <row r="48" spans="2:8" ht="18.75" x14ac:dyDescent="0.25">
      <c r="B48" s="5"/>
      <c r="C48" s="23" t="s">
        <v>23</v>
      </c>
      <c r="D48" s="23"/>
      <c r="E48" s="5"/>
      <c r="F48" s="6">
        <f>SUM(F44:F47)</f>
        <v>140400000</v>
      </c>
      <c r="H48" s="8"/>
    </row>
    <row r="49" spans="2:8" ht="18.75" x14ac:dyDescent="0.25">
      <c r="H49" s="8"/>
    </row>
    <row r="50" spans="2:8" ht="18.75" customHeight="1" x14ac:dyDescent="0.3">
      <c r="B50" s="19" t="s">
        <v>25</v>
      </c>
      <c r="H50" s="8"/>
    </row>
    <row r="51" spans="2:8" ht="4.5" customHeight="1" x14ac:dyDescent="0.3">
      <c r="B51" s="19"/>
      <c r="H51" s="8"/>
    </row>
    <row r="52" spans="2:8" ht="37.5" x14ac:dyDescent="0.25">
      <c r="B52" s="5" t="s">
        <v>0</v>
      </c>
      <c r="C52" s="5" t="s">
        <v>1</v>
      </c>
      <c r="D52" s="5" t="s">
        <v>2</v>
      </c>
      <c r="E52" s="5" t="s">
        <v>22</v>
      </c>
      <c r="F52" s="5" t="s">
        <v>68</v>
      </c>
      <c r="H52" s="8"/>
    </row>
    <row r="53" spans="2:8" ht="18.75" x14ac:dyDescent="0.25">
      <c r="B53" s="2">
        <v>1</v>
      </c>
      <c r="C53" s="3" t="s">
        <v>4</v>
      </c>
      <c r="D53" s="51">
        <f>8+6</f>
        <v>14</v>
      </c>
      <c r="E53" s="4">
        <v>200000</v>
      </c>
      <c r="F53" s="4">
        <f>D53*E53</f>
        <v>2800000</v>
      </c>
      <c r="H53" s="8"/>
    </row>
    <row r="54" spans="2:8" ht="18.75" x14ac:dyDescent="0.25">
      <c r="B54" s="2">
        <v>2</v>
      </c>
      <c r="C54" s="3" t="s">
        <v>5</v>
      </c>
      <c r="D54" s="51">
        <f>37+4</f>
        <v>41</v>
      </c>
      <c r="E54" s="4">
        <v>200000</v>
      </c>
      <c r="F54" s="4">
        <f t="shared" ref="F54:F56" si="3">D54*E54</f>
        <v>8200000</v>
      </c>
      <c r="H54" s="8"/>
    </row>
    <row r="55" spans="2:8" ht="18.75" x14ac:dyDescent="0.25">
      <c r="B55" s="2">
        <v>3</v>
      </c>
      <c r="C55" s="3" t="s">
        <v>6</v>
      </c>
      <c r="D55" s="51">
        <f>17+3</f>
        <v>20</v>
      </c>
      <c r="E55" s="4">
        <v>200000</v>
      </c>
      <c r="F55" s="4">
        <f t="shared" si="3"/>
        <v>4000000</v>
      </c>
      <c r="H55" s="8"/>
    </row>
    <row r="56" spans="2:8" ht="18.75" x14ac:dyDescent="0.25">
      <c r="B56" s="2">
        <v>4</v>
      </c>
      <c r="C56" s="3" t="s">
        <v>7</v>
      </c>
      <c r="D56" s="51">
        <f>11+10</f>
        <v>21</v>
      </c>
      <c r="E56" s="4">
        <v>200000</v>
      </c>
      <c r="F56" s="4">
        <f t="shared" si="3"/>
        <v>4200000</v>
      </c>
      <c r="H56" s="8"/>
    </row>
    <row r="57" spans="2:8" ht="18.75" x14ac:dyDescent="0.25">
      <c r="B57" s="5"/>
      <c r="C57" s="23" t="s">
        <v>23</v>
      </c>
      <c r="D57" s="23"/>
      <c r="E57" s="5"/>
      <c r="F57" s="6">
        <f>SUM(F53:F56)</f>
        <v>19200000</v>
      </c>
      <c r="H57" s="8"/>
    </row>
    <row r="58" spans="2:8" ht="18.75" x14ac:dyDescent="0.25">
      <c r="H58" s="8"/>
    </row>
    <row r="59" spans="2:8" ht="39.75" customHeight="1" x14ac:dyDescent="0.25">
      <c r="B59" s="105" t="s">
        <v>111</v>
      </c>
      <c r="C59" s="105"/>
      <c r="D59" s="105"/>
      <c r="E59" s="105"/>
      <c r="F59" s="105"/>
      <c r="G59" s="105"/>
      <c r="H59" s="8"/>
    </row>
    <row r="60" spans="2:8" ht="18.75" x14ac:dyDescent="0.25">
      <c r="H60" s="8"/>
    </row>
    <row r="61" spans="2:8" ht="18.75" x14ac:dyDescent="0.25">
      <c r="G61" s="147">
        <f>G21+F29+G39+F48+F57+G12</f>
        <v>269143980000</v>
      </c>
      <c r="H61" s="8"/>
    </row>
    <row r="62" spans="2:8" ht="18.75" x14ac:dyDescent="0.25">
      <c r="H62" s="8"/>
    </row>
    <row r="63" spans="2:8" ht="18.75" x14ac:dyDescent="0.25">
      <c r="H63" s="8"/>
    </row>
    <row r="64" spans="2:8" ht="18.75" x14ac:dyDescent="0.25">
      <c r="H64" s="8"/>
    </row>
    <row r="65" spans="8:8" ht="18.75" x14ac:dyDescent="0.25">
      <c r="H65" s="8"/>
    </row>
    <row r="66" spans="8:8" ht="18.75" x14ac:dyDescent="0.25">
      <c r="H66" s="8"/>
    </row>
    <row r="67" spans="8:8" ht="18.75" x14ac:dyDescent="0.25">
      <c r="H67" s="8"/>
    </row>
    <row r="68" spans="8:8" ht="18.75" x14ac:dyDescent="0.25">
      <c r="H68" s="8"/>
    </row>
    <row r="69" spans="8:8" ht="18.75" x14ac:dyDescent="0.25">
      <c r="H69" s="8"/>
    </row>
    <row r="70" spans="8:8" ht="18.75" x14ac:dyDescent="0.25">
      <c r="H70" s="8"/>
    </row>
    <row r="71" spans="8:8" ht="18.75" x14ac:dyDescent="0.25">
      <c r="H71" s="8"/>
    </row>
    <row r="72" spans="8:8" ht="18.75" x14ac:dyDescent="0.25">
      <c r="H72" s="8"/>
    </row>
    <row r="73" spans="8:8" ht="18.75" x14ac:dyDescent="0.25">
      <c r="H73" s="8"/>
    </row>
    <row r="74" spans="8:8" ht="18.75" x14ac:dyDescent="0.25">
      <c r="H74" s="8"/>
    </row>
    <row r="75" spans="8:8" ht="18.75" x14ac:dyDescent="0.25">
      <c r="H75" s="8"/>
    </row>
    <row r="76" spans="8:8" ht="18.75" x14ac:dyDescent="0.25">
      <c r="H76" s="8"/>
    </row>
    <row r="77" spans="8:8" ht="18.75" x14ac:dyDescent="0.25">
      <c r="H77" s="8"/>
    </row>
    <row r="78" spans="8:8" ht="18.75" x14ac:dyDescent="0.25">
      <c r="H78" s="8"/>
    </row>
    <row r="79" spans="8:8" ht="18.75" x14ac:dyDescent="0.25">
      <c r="H79" s="8"/>
    </row>
    <row r="80" spans="8:8" ht="18.75" x14ac:dyDescent="0.25">
      <c r="H80" s="8"/>
    </row>
    <row r="81" spans="8:8" ht="18.75" x14ac:dyDescent="0.25">
      <c r="H81" s="8"/>
    </row>
    <row r="82" spans="8:8" ht="18.75" x14ac:dyDescent="0.25">
      <c r="H82" s="8"/>
    </row>
    <row r="83" spans="8:8" ht="18.75" x14ac:dyDescent="0.25">
      <c r="H83" s="8"/>
    </row>
    <row r="84" spans="8:8" ht="18.75" x14ac:dyDescent="0.25">
      <c r="H84" s="8"/>
    </row>
    <row r="85" spans="8:8" ht="18.75" x14ac:dyDescent="0.25">
      <c r="H85" s="8"/>
    </row>
    <row r="86" spans="8:8" ht="18.75" x14ac:dyDescent="0.25">
      <c r="H86" s="8"/>
    </row>
    <row r="87" spans="8:8" ht="18.75" x14ac:dyDescent="0.25">
      <c r="H87" s="8"/>
    </row>
    <row r="88" spans="8:8" ht="18.75" x14ac:dyDescent="0.25">
      <c r="H88" s="8"/>
    </row>
    <row r="89" spans="8:8" ht="18.75" x14ac:dyDescent="0.25">
      <c r="H89" s="8"/>
    </row>
    <row r="90" spans="8:8" ht="18.75" x14ac:dyDescent="0.25">
      <c r="H90" s="8"/>
    </row>
    <row r="91" spans="8:8" ht="18.75" x14ac:dyDescent="0.25">
      <c r="H91" s="8"/>
    </row>
    <row r="92" spans="8:8" ht="18.75" x14ac:dyDescent="0.25">
      <c r="H92" s="8"/>
    </row>
    <row r="93" spans="8:8" ht="18.75" x14ac:dyDescent="0.25">
      <c r="H93" s="8"/>
    </row>
    <row r="94" spans="8:8" ht="18.75" x14ac:dyDescent="0.25">
      <c r="H94" s="8"/>
    </row>
    <row r="95" spans="8:8" ht="18.75" x14ac:dyDescent="0.25">
      <c r="H95" s="8"/>
    </row>
    <row r="96" spans="8:8" ht="18.75" x14ac:dyDescent="0.25">
      <c r="H96" s="8"/>
    </row>
    <row r="97" spans="8:8" ht="18.75" x14ac:dyDescent="0.25">
      <c r="H97" s="8"/>
    </row>
    <row r="98" spans="8:8" ht="18.75" x14ac:dyDescent="0.25">
      <c r="H98" s="8"/>
    </row>
    <row r="99" spans="8:8" ht="18.75" x14ac:dyDescent="0.25">
      <c r="H99" s="8"/>
    </row>
    <row r="100" spans="8:8" ht="18.75" x14ac:dyDescent="0.25">
      <c r="H100" s="8"/>
    </row>
    <row r="101" spans="8:8" ht="18.75" x14ac:dyDescent="0.25">
      <c r="H101" s="8"/>
    </row>
    <row r="102" spans="8:8" ht="18.75" x14ac:dyDescent="0.25">
      <c r="H102" s="8"/>
    </row>
    <row r="103" spans="8:8" ht="18.75" x14ac:dyDescent="0.25">
      <c r="H103" s="8"/>
    </row>
    <row r="104" spans="8:8" ht="18.75" x14ac:dyDescent="0.25">
      <c r="H104" s="8"/>
    </row>
    <row r="105" spans="8:8" ht="18.75" x14ac:dyDescent="0.25">
      <c r="H105" s="8"/>
    </row>
    <row r="106" spans="8:8" ht="18.75" x14ac:dyDescent="0.25">
      <c r="H106" s="8"/>
    </row>
    <row r="107" spans="8:8" ht="18.75" x14ac:dyDescent="0.25">
      <c r="H107" s="8"/>
    </row>
    <row r="108" spans="8:8" ht="18.75" x14ac:dyDescent="0.25">
      <c r="H108" s="8"/>
    </row>
    <row r="109" spans="8:8" ht="18.75" x14ac:dyDescent="0.25">
      <c r="H109" s="8"/>
    </row>
    <row r="110" spans="8:8" ht="18.75" x14ac:dyDescent="0.25">
      <c r="H110" s="8"/>
    </row>
    <row r="111" spans="8:8" ht="18.75" x14ac:dyDescent="0.25">
      <c r="H111" s="8"/>
    </row>
    <row r="112" spans="8:8" ht="18.75" x14ac:dyDescent="0.25">
      <c r="H112" s="8"/>
    </row>
    <row r="113" spans="8:8" ht="18.75" x14ac:dyDescent="0.25">
      <c r="H113" s="8"/>
    </row>
    <row r="114" spans="8:8" ht="18.75" x14ac:dyDescent="0.25">
      <c r="H114" s="8"/>
    </row>
    <row r="115" spans="8:8" ht="18.75" x14ac:dyDescent="0.25">
      <c r="H115" s="8"/>
    </row>
    <row r="116" spans="8:8" ht="18.75" x14ac:dyDescent="0.25">
      <c r="H116" s="8"/>
    </row>
    <row r="117" spans="8:8" ht="18.75" x14ac:dyDescent="0.25">
      <c r="H117" s="8"/>
    </row>
    <row r="118" spans="8:8" ht="18.75" x14ac:dyDescent="0.25">
      <c r="H118" s="8"/>
    </row>
    <row r="119" spans="8:8" ht="18.75" x14ac:dyDescent="0.25">
      <c r="H119" s="8"/>
    </row>
    <row r="120" spans="8:8" ht="18.75" x14ac:dyDescent="0.25">
      <c r="H120" s="8"/>
    </row>
    <row r="121" spans="8:8" ht="18.75" x14ac:dyDescent="0.25">
      <c r="H121" s="8"/>
    </row>
    <row r="122" spans="8:8" ht="18.75" x14ac:dyDescent="0.25">
      <c r="H122" s="8"/>
    </row>
    <row r="123" spans="8:8" ht="18.75" x14ac:dyDescent="0.25">
      <c r="H123" s="8"/>
    </row>
    <row r="124" spans="8:8" ht="18.75" x14ac:dyDescent="0.25">
      <c r="H124" s="8"/>
    </row>
    <row r="125" spans="8:8" ht="18.75" x14ac:dyDescent="0.25">
      <c r="H125" s="8"/>
    </row>
    <row r="126" spans="8:8" ht="18.75" x14ac:dyDescent="0.25">
      <c r="H126" s="8"/>
    </row>
    <row r="127" spans="8:8" ht="18.75" x14ac:dyDescent="0.25">
      <c r="H127" s="8"/>
    </row>
    <row r="128" spans="8:8" ht="18.75" x14ac:dyDescent="0.25">
      <c r="H128" s="8"/>
    </row>
    <row r="129" spans="8:8" ht="18.75" x14ac:dyDescent="0.25">
      <c r="H129" s="8"/>
    </row>
    <row r="130" spans="8:8" ht="18.75" x14ac:dyDescent="0.25">
      <c r="H130" s="8"/>
    </row>
    <row r="131" spans="8:8" ht="18.75" x14ac:dyDescent="0.25">
      <c r="H131" s="8"/>
    </row>
    <row r="132" spans="8:8" ht="18.75" x14ac:dyDescent="0.25">
      <c r="H132" s="8"/>
    </row>
    <row r="133" spans="8:8" ht="18.75" x14ac:dyDescent="0.25">
      <c r="H133" s="8"/>
    </row>
    <row r="134" spans="8:8" ht="18.75" x14ac:dyDescent="0.25">
      <c r="H134" s="8"/>
    </row>
    <row r="135" spans="8:8" ht="18.75" x14ac:dyDescent="0.25">
      <c r="H135" s="8"/>
    </row>
    <row r="136" spans="8:8" ht="18.75" x14ac:dyDescent="0.25">
      <c r="H136" s="8"/>
    </row>
    <row r="137" spans="8:8" ht="18.75" x14ac:dyDescent="0.25">
      <c r="H137" s="8"/>
    </row>
    <row r="138" spans="8:8" ht="18.75" x14ac:dyDescent="0.25">
      <c r="H138" s="8"/>
    </row>
    <row r="139" spans="8:8" ht="18.75" x14ac:dyDescent="0.25">
      <c r="H139" s="8"/>
    </row>
    <row r="140" spans="8:8" ht="18.75" x14ac:dyDescent="0.25">
      <c r="H140" s="8"/>
    </row>
    <row r="141" spans="8:8" ht="18.75" x14ac:dyDescent="0.25">
      <c r="H141" s="8"/>
    </row>
    <row r="142" spans="8:8" ht="18.75" x14ac:dyDescent="0.25">
      <c r="H142" s="8"/>
    </row>
    <row r="143" spans="8:8" ht="18.75" x14ac:dyDescent="0.25">
      <c r="H143" s="8"/>
    </row>
    <row r="144" spans="8:8" ht="18.75" x14ac:dyDescent="0.25">
      <c r="H144" s="8"/>
    </row>
    <row r="145" spans="8:8" ht="18.75" x14ac:dyDescent="0.25">
      <c r="H145" s="8"/>
    </row>
    <row r="146" spans="8:8" ht="18.75" x14ac:dyDescent="0.25">
      <c r="H146" s="8"/>
    </row>
    <row r="147" spans="8:8" ht="18.75" x14ac:dyDescent="0.25">
      <c r="H147" s="8"/>
    </row>
    <row r="148" spans="8:8" ht="18.75" x14ac:dyDescent="0.25">
      <c r="H148" s="8"/>
    </row>
    <row r="149" spans="8:8" ht="18.75" x14ac:dyDescent="0.25">
      <c r="H149" s="8"/>
    </row>
    <row r="150" spans="8:8" ht="18.75" x14ac:dyDescent="0.25">
      <c r="H150" s="8"/>
    </row>
    <row r="151" spans="8:8" ht="18.75" x14ac:dyDescent="0.25">
      <c r="H151" s="8"/>
    </row>
    <row r="152" spans="8:8" ht="18.75" x14ac:dyDescent="0.25">
      <c r="H152" s="8"/>
    </row>
    <row r="153" spans="8:8" ht="18.75" x14ac:dyDescent="0.25">
      <c r="H153" s="8"/>
    </row>
    <row r="154" spans="8:8" ht="18.75" x14ac:dyDescent="0.25">
      <c r="H154" s="8"/>
    </row>
    <row r="155" spans="8:8" ht="18.75" x14ac:dyDescent="0.25">
      <c r="H155" s="8"/>
    </row>
    <row r="156" spans="8:8" ht="18.75" x14ac:dyDescent="0.25">
      <c r="H156" s="8"/>
    </row>
    <row r="157" spans="8:8" ht="18.75" x14ac:dyDescent="0.25">
      <c r="H157" s="8"/>
    </row>
    <row r="158" spans="8:8" ht="18.75" x14ac:dyDescent="0.25">
      <c r="H158" s="8"/>
    </row>
    <row r="159" spans="8:8" ht="18.75" x14ac:dyDescent="0.25">
      <c r="H159" s="8"/>
    </row>
    <row r="160" spans="8:8" ht="18.75" x14ac:dyDescent="0.25">
      <c r="H160" s="8"/>
    </row>
    <row r="161" spans="8:8" ht="18.75" x14ac:dyDescent="0.25">
      <c r="H161" s="8"/>
    </row>
    <row r="162" spans="8:8" ht="18.75" x14ac:dyDescent="0.25">
      <c r="H162" s="8"/>
    </row>
    <row r="163" spans="8:8" ht="18.75" x14ac:dyDescent="0.25">
      <c r="H163" s="8"/>
    </row>
    <row r="164" spans="8:8" ht="18.75" x14ac:dyDescent="0.25">
      <c r="H164" s="8"/>
    </row>
    <row r="165" spans="8:8" ht="18.75" x14ac:dyDescent="0.25">
      <c r="H165" s="8"/>
    </row>
    <row r="166" spans="8:8" ht="18.75" x14ac:dyDescent="0.25">
      <c r="H166" s="8"/>
    </row>
    <row r="167" spans="8:8" ht="18.75" x14ac:dyDescent="0.25">
      <c r="H167" s="8"/>
    </row>
    <row r="168" spans="8:8" ht="18.75" x14ac:dyDescent="0.25">
      <c r="H168" s="8"/>
    </row>
    <row r="169" spans="8:8" ht="18.75" x14ac:dyDescent="0.25">
      <c r="H169" s="8"/>
    </row>
    <row r="170" spans="8:8" ht="18.75" x14ac:dyDescent="0.25">
      <c r="H170" s="8"/>
    </row>
    <row r="171" spans="8:8" ht="18.75" x14ac:dyDescent="0.25">
      <c r="H171" s="8"/>
    </row>
    <row r="172" spans="8:8" ht="18.75" x14ac:dyDescent="0.25">
      <c r="H172" s="8"/>
    </row>
    <row r="173" spans="8:8" ht="18.75" x14ac:dyDescent="0.25">
      <c r="H173" s="8"/>
    </row>
    <row r="174" spans="8:8" ht="18.75" x14ac:dyDescent="0.25">
      <c r="H174" s="8"/>
    </row>
    <row r="175" spans="8:8" ht="18.75" x14ac:dyDescent="0.25">
      <c r="H175" s="8"/>
    </row>
    <row r="176" spans="8:8" ht="18.75" x14ac:dyDescent="0.25">
      <c r="H176" s="8"/>
    </row>
    <row r="177" spans="8:8" ht="18.75" x14ac:dyDescent="0.25">
      <c r="H177" s="8"/>
    </row>
    <row r="178" spans="8:8" ht="18.75" x14ac:dyDescent="0.25">
      <c r="H178" s="8"/>
    </row>
    <row r="179" spans="8:8" ht="18.75" x14ac:dyDescent="0.25">
      <c r="H179" s="8"/>
    </row>
    <row r="180" spans="8:8" ht="18.75" x14ac:dyDescent="0.25">
      <c r="H180" s="8"/>
    </row>
    <row r="181" spans="8:8" ht="18.75" x14ac:dyDescent="0.25">
      <c r="H181" s="8"/>
    </row>
    <row r="182" spans="8:8" ht="18.75" x14ac:dyDescent="0.25">
      <c r="H182" s="8"/>
    </row>
    <row r="183" spans="8:8" ht="18.75" x14ac:dyDescent="0.25">
      <c r="H183" s="8"/>
    </row>
    <row r="184" spans="8:8" ht="18.75" x14ac:dyDescent="0.25">
      <c r="H184" s="8"/>
    </row>
    <row r="185" spans="8:8" ht="18.75" x14ac:dyDescent="0.25">
      <c r="H185" s="8"/>
    </row>
    <row r="186" spans="8:8" ht="18.75" x14ac:dyDescent="0.25">
      <c r="H186" s="8"/>
    </row>
    <row r="187" spans="8:8" ht="18.75" x14ac:dyDescent="0.25">
      <c r="H187" s="8"/>
    </row>
    <row r="188" spans="8:8" ht="18.75" x14ac:dyDescent="0.25">
      <c r="H188" s="8"/>
    </row>
    <row r="189" spans="8:8" ht="18.75" x14ac:dyDescent="0.25">
      <c r="H189" s="8"/>
    </row>
    <row r="190" spans="8:8" ht="18.75" x14ac:dyDescent="0.25">
      <c r="H190" s="8"/>
    </row>
    <row r="191" spans="8:8" ht="18.75" x14ac:dyDescent="0.25">
      <c r="H191" s="8"/>
    </row>
    <row r="192" spans="8:8" ht="18.75" x14ac:dyDescent="0.25">
      <c r="H192" s="8"/>
    </row>
    <row r="193" spans="8:8" ht="18.75" x14ac:dyDescent="0.25">
      <c r="H193" s="8"/>
    </row>
    <row r="194" spans="8:8" ht="18.75" x14ac:dyDescent="0.25">
      <c r="H194" s="8"/>
    </row>
    <row r="195" spans="8:8" ht="18.75" x14ac:dyDescent="0.25">
      <c r="H195" s="8"/>
    </row>
    <row r="196" spans="8:8" ht="18.75" x14ac:dyDescent="0.25">
      <c r="H196" s="8"/>
    </row>
    <row r="197" spans="8:8" ht="18.75" x14ac:dyDescent="0.25">
      <c r="H197" s="8"/>
    </row>
    <row r="198" spans="8:8" ht="18.75" x14ac:dyDescent="0.25">
      <c r="H198" s="8"/>
    </row>
    <row r="199" spans="8:8" ht="18.75" x14ac:dyDescent="0.25">
      <c r="H199" s="8"/>
    </row>
    <row r="200" spans="8:8" ht="18.75" x14ac:dyDescent="0.25">
      <c r="H200" s="8"/>
    </row>
    <row r="201" spans="8:8" ht="18.75" x14ac:dyDescent="0.25">
      <c r="H201" s="8"/>
    </row>
    <row r="202" spans="8:8" ht="18.75" x14ac:dyDescent="0.25">
      <c r="H202" s="8"/>
    </row>
    <row r="203" spans="8:8" ht="18.75" x14ac:dyDescent="0.25">
      <c r="H203" s="8"/>
    </row>
    <row r="204" spans="8:8" ht="18.75" x14ac:dyDescent="0.25">
      <c r="H204" s="8"/>
    </row>
    <row r="205" spans="8:8" ht="18.75" x14ac:dyDescent="0.25">
      <c r="H205" s="8"/>
    </row>
    <row r="206" spans="8:8" ht="18.75" x14ac:dyDescent="0.25">
      <c r="H206" s="8"/>
    </row>
    <row r="207" spans="8:8" ht="18.75" x14ac:dyDescent="0.25">
      <c r="H207" s="8"/>
    </row>
    <row r="208" spans="8:8" ht="18.75" x14ac:dyDescent="0.25">
      <c r="H208" s="8"/>
    </row>
    <row r="209" spans="8:8" ht="18.75" x14ac:dyDescent="0.25">
      <c r="H209" s="8"/>
    </row>
    <row r="210" spans="8:8" ht="18.75" x14ac:dyDescent="0.25">
      <c r="H210" s="8"/>
    </row>
    <row r="211" spans="8:8" ht="18.75" x14ac:dyDescent="0.25">
      <c r="H211" s="8"/>
    </row>
    <row r="212" spans="8:8" ht="18.75" x14ac:dyDescent="0.25">
      <c r="H212" s="8"/>
    </row>
    <row r="213" spans="8:8" ht="18.75" x14ac:dyDescent="0.25">
      <c r="H213" s="8"/>
    </row>
    <row r="214" spans="8:8" ht="18.75" x14ac:dyDescent="0.25">
      <c r="H214" s="8"/>
    </row>
    <row r="215" spans="8:8" ht="18.75" x14ac:dyDescent="0.25">
      <c r="H215" s="8"/>
    </row>
    <row r="216" spans="8:8" ht="18.75" x14ac:dyDescent="0.25">
      <c r="H216" s="8"/>
    </row>
    <row r="217" spans="8:8" ht="18.75" x14ac:dyDescent="0.25">
      <c r="H217" s="8"/>
    </row>
    <row r="218" spans="8:8" ht="18.75" x14ac:dyDescent="0.25">
      <c r="H218" s="8"/>
    </row>
    <row r="219" spans="8:8" ht="18.75" x14ac:dyDescent="0.25">
      <c r="H219" s="8"/>
    </row>
    <row r="220" spans="8:8" ht="18.75" x14ac:dyDescent="0.25">
      <c r="H220" s="8"/>
    </row>
    <row r="221" spans="8:8" ht="18.75" x14ac:dyDescent="0.25">
      <c r="H221" s="8"/>
    </row>
    <row r="222" spans="8:8" ht="18.75" x14ac:dyDescent="0.25">
      <c r="H222" s="8"/>
    </row>
    <row r="223" spans="8:8" ht="18.75" x14ac:dyDescent="0.25">
      <c r="H223" s="8"/>
    </row>
    <row r="224" spans="8:8" ht="18.75" x14ac:dyDescent="0.25">
      <c r="H224" s="8"/>
    </row>
    <row r="225" spans="8:8" ht="18.75" x14ac:dyDescent="0.25">
      <c r="H225" s="8"/>
    </row>
    <row r="226" spans="8:8" ht="18.75" x14ac:dyDescent="0.25">
      <c r="H226" s="8"/>
    </row>
    <row r="227" spans="8:8" ht="18.75" x14ac:dyDescent="0.25">
      <c r="H227" s="8"/>
    </row>
    <row r="228" spans="8:8" ht="18.75" x14ac:dyDescent="0.25">
      <c r="H228" s="8"/>
    </row>
    <row r="229" spans="8:8" ht="18.75" x14ac:dyDescent="0.25">
      <c r="H229" s="8"/>
    </row>
    <row r="230" spans="8:8" ht="18.75" x14ac:dyDescent="0.25">
      <c r="H230" s="8"/>
    </row>
    <row r="231" spans="8:8" ht="18.75" x14ac:dyDescent="0.25">
      <c r="H231" s="8"/>
    </row>
    <row r="232" spans="8:8" ht="18.75" x14ac:dyDescent="0.25">
      <c r="H232" s="8"/>
    </row>
    <row r="233" spans="8:8" ht="18.75" x14ac:dyDescent="0.25">
      <c r="H233" s="8"/>
    </row>
    <row r="234" spans="8:8" ht="18.75" x14ac:dyDescent="0.25">
      <c r="H234" s="8"/>
    </row>
    <row r="235" spans="8:8" ht="18.75" x14ac:dyDescent="0.25">
      <c r="H235" s="8"/>
    </row>
    <row r="236" spans="8:8" ht="18.75" x14ac:dyDescent="0.25">
      <c r="H236" s="8"/>
    </row>
    <row r="237" spans="8:8" ht="18.75" x14ac:dyDescent="0.25">
      <c r="H237" s="8"/>
    </row>
    <row r="238" spans="8:8" ht="18.75" x14ac:dyDescent="0.25">
      <c r="H238" s="8"/>
    </row>
    <row r="239" spans="8:8" ht="18.75" x14ac:dyDescent="0.25">
      <c r="H239" s="8"/>
    </row>
    <row r="240" spans="8:8" ht="18.75" x14ac:dyDescent="0.25">
      <c r="H240" s="8"/>
    </row>
    <row r="241" spans="8:8" ht="18.75" x14ac:dyDescent="0.25">
      <c r="H241" s="8"/>
    </row>
    <row r="242" spans="8:8" ht="18.75" x14ac:dyDescent="0.25">
      <c r="H242" s="8"/>
    </row>
    <row r="243" spans="8:8" ht="18.75" x14ac:dyDescent="0.25">
      <c r="H243" s="8"/>
    </row>
    <row r="244" spans="8:8" ht="18.75" x14ac:dyDescent="0.25">
      <c r="H244" s="8"/>
    </row>
    <row r="245" spans="8:8" ht="18.75" x14ac:dyDescent="0.25">
      <c r="H245" s="8"/>
    </row>
    <row r="246" spans="8:8" ht="18.75" x14ac:dyDescent="0.25">
      <c r="H246" s="8"/>
    </row>
    <row r="247" spans="8:8" ht="18.75" x14ac:dyDescent="0.25">
      <c r="H247" s="8"/>
    </row>
    <row r="248" spans="8:8" ht="18.75" x14ac:dyDescent="0.25">
      <c r="H248" s="8"/>
    </row>
    <row r="249" spans="8:8" ht="18.75" x14ac:dyDescent="0.25">
      <c r="H249" s="8"/>
    </row>
    <row r="250" spans="8:8" ht="18.75" x14ac:dyDescent="0.25">
      <c r="H250" s="8"/>
    </row>
    <row r="251" spans="8:8" ht="18.75" x14ac:dyDescent="0.25">
      <c r="H251" s="8"/>
    </row>
    <row r="252" spans="8:8" ht="18.75" x14ac:dyDescent="0.25">
      <c r="H252" s="8"/>
    </row>
    <row r="253" spans="8:8" ht="18.75" x14ac:dyDescent="0.25">
      <c r="H253" s="8"/>
    </row>
    <row r="254" spans="8:8" ht="18.75" x14ac:dyDescent="0.25">
      <c r="H254" s="8"/>
    </row>
    <row r="255" spans="8:8" ht="18.75" x14ac:dyDescent="0.25">
      <c r="H255" s="8"/>
    </row>
    <row r="256" spans="8:8" ht="18.75" x14ac:dyDescent="0.25">
      <c r="H256" s="8"/>
    </row>
    <row r="257" spans="8:8" ht="18.75" x14ac:dyDescent="0.25">
      <c r="H257" s="8"/>
    </row>
    <row r="258" spans="8:8" ht="18.75" x14ac:dyDescent="0.25">
      <c r="H258" s="8"/>
    </row>
    <row r="259" spans="8:8" ht="18.75" x14ac:dyDescent="0.25">
      <c r="H259" s="8"/>
    </row>
    <row r="260" spans="8:8" ht="18.75" x14ac:dyDescent="0.25">
      <c r="H260" s="8"/>
    </row>
    <row r="261" spans="8:8" ht="18.75" x14ac:dyDescent="0.25">
      <c r="H261" s="8"/>
    </row>
    <row r="262" spans="8:8" ht="18.75" x14ac:dyDescent="0.25">
      <c r="H262" s="8"/>
    </row>
    <row r="263" spans="8:8" ht="18.75" x14ac:dyDescent="0.25">
      <c r="H263" s="8"/>
    </row>
    <row r="264" spans="8:8" ht="18.75" x14ac:dyDescent="0.25">
      <c r="H264" s="8"/>
    </row>
    <row r="265" spans="8:8" ht="18.75" x14ac:dyDescent="0.25">
      <c r="H265" s="8"/>
    </row>
    <row r="266" spans="8:8" ht="18.75" x14ac:dyDescent="0.25">
      <c r="H266" s="8"/>
    </row>
    <row r="267" spans="8:8" ht="18.75" x14ac:dyDescent="0.25">
      <c r="H267" s="8"/>
    </row>
    <row r="268" spans="8:8" ht="18.75" x14ac:dyDescent="0.25">
      <c r="H268" s="8"/>
    </row>
    <row r="269" spans="8:8" ht="18.75" x14ac:dyDescent="0.25">
      <c r="H269" s="8"/>
    </row>
    <row r="270" spans="8:8" ht="18.75" x14ac:dyDescent="0.25">
      <c r="H270" s="8"/>
    </row>
    <row r="271" spans="8:8" ht="18.75" x14ac:dyDescent="0.25">
      <c r="H271" s="8"/>
    </row>
    <row r="272" spans="8:8" ht="18.75" x14ac:dyDescent="0.25">
      <c r="H272" s="8"/>
    </row>
    <row r="273" spans="8:8" ht="18.75" x14ac:dyDescent="0.25">
      <c r="H273" s="8"/>
    </row>
    <row r="274" spans="8:8" ht="18.75" x14ac:dyDescent="0.25">
      <c r="H274" s="8"/>
    </row>
    <row r="275" spans="8:8" ht="18.75" x14ac:dyDescent="0.25">
      <c r="H275" s="8"/>
    </row>
    <row r="276" spans="8:8" ht="18.75" x14ac:dyDescent="0.25">
      <c r="H276" s="8"/>
    </row>
    <row r="277" spans="8:8" ht="18.75" x14ac:dyDescent="0.25">
      <c r="H277" s="8"/>
    </row>
    <row r="278" spans="8:8" ht="18.75" x14ac:dyDescent="0.25">
      <c r="H278" s="8"/>
    </row>
    <row r="279" spans="8:8" ht="18.75" x14ac:dyDescent="0.25">
      <c r="H279" s="8"/>
    </row>
    <row r="280" spans="8:8" ht="18.75" x14ac:dyDescent="0.25">
      <c r="H280" s="8"/>
    </row>
    <row r="281" spans="8:8" ht="18.75" x14ac:dyDescent="0.25">
      <c r="H281" s="8"/>
    </row>
    <row r="282" spans="8:8" ht="18.75" x14ac:dyDescent="0.25">
      <c r="H282" s="8"/>
    </row>
    <row r="283" spans="8:8" ht="18.75" x14ac:dyDescent="0.25">
      <c r="H283" s="8"/>
    </row>
    <row r="284" spans="8:8" ht="18.75" x14ac:dyDescent="0.25">
      <c r="H284" s="8"/>
    </row>
    <row r="285" spans="8:8" ht="18.75" x14ac:dyDescent="0.25">
      <c r="H285" s="8"/>
    </row>
    <row r="286" spans="8:8" ht="18.75" x14ac:dyDescent="0.25">
      <c r="H286" s="8"/>
    </row>
    <row r="287" spans="8:8" ht="18.75" x14ac:dyDescent="0.25">
      <c r="H287" s="8"/>
    </row>
    <row r="288" spans="8:8" ht="18.75" x14ac:dyDescent="0.25">
      <c r="H288" s="8"/>
    </row>
    <row r="289" spans="8:8" ht="18.75" x14ac:dyDescent="0.25">
      <c r="H289" s="8"/>
    </row>
    <row r="290" spans="8:8" ht="18.75" x14ac:dyDescent="0.25">
      <c r="H290" s="8"/>
    </row>
    <row r="291" spans="8:8" ht="18.75" x14ac:dyDescent="0.25">
      <c r="H291" s="8"/>
    </row>
    <row r="292" spans="8:8" ht="18.75" x14ac:dyDescent="0.25">
      <c r="H292" s="8"/>
    </row>
    <row r="293" spans="8:8" ht="18.75" x14ac:dyDescent="0.25">
      <c r="H293" s="8"/>
    </row>
    <row r="294" spans="8:8" ht="18.75" x14ac:dyDescent="0.25">
      <c r="H294" s="8"/>
    </row>
    <row r="295" spans="8:8" ht="18.75" x14ac:dyDescent="0.25">
      <c r="H295" s="8"/>
    </row>
    <row r="296" spans="8:8" ht="18.75" x14ac:dyDescent="0.25">
      <c r="H296" s="8"/>
    </row>
    <row r="297" spans="8:8" ht="18.75" x14ac:dyDescent="0.25">
      <c r="H297" s="8"/>
    </row>
    <row r="298" spans="8:8" ht="18.75" x14ac:dyDescent="0.25">
      <c r="H298" s="8"/>
    </row>
    <row r="299" spans="8:8" ht="18.75" x14ac:dyDescent="0.25">
      <c r="H299" s="8"/>
    </row>
    <row r="300" spans="8:8" ht="18.75" x14ac:dyDescent="0.25">
      <c r="H300" s="8"/>
    </row>
    <row r="301" spans="8:8" ht="18.75" x14ac:dyDescent="0.25">
      <c r="H301" s="8"/>
    </row>
    <row r="302" spans="8:8" ht="18.75" x14ac:dyDescent="0.25">
      <c r="H302" s="8"/>
    </row>
    <row r="303" spans="8:8" ht="18.75" x14ac:dyDescent="0.25">
      <c r="H303" s="8"/>
    </row>
    <row r="304" spans="8:8" ht="18.75" x14ac:dyDescent="0.25">
      <c r="H304" s="8"/>
    </row>
    <row r="305" spans="8:8" ht="18.75" x14ac:dyDescent="0.25">
      <c r="H305" s="8"/>
    </row>
    <row r="306" spans="8:8" ht="18.75" x14ac:dyDescent="0.25">
      <c r="H306" s="8"/>
    </row>
    <row r="307" spans="8:8" ht="18.75" x14ac:dyDescent="0.25">
      <c r="H307" s="8"/>
    </row>
    <row r="308" spans="8:8" ht="18.75" x14ac:dyDescent="0.25">
      <c r="H308" s="8"/>
    </row>
    <row r="309" spans="8:8" ht="18.75" x14ac:dyDescent="0.25">
      <c r="H309" s="8"/>
    </row>
    <row r="310" spans="8:8" ht="18.75" x14ac:dyDescent="0.25">
      <c r="H310" s="8"/>
    </row>
    <row r="311" spans="8:8" ht="18.75" x14ac:dyDescent="0.25">
      <c r="H311" s="8"/>
    </row>
    <row r="312" spans="8:8" ht="18.75" x14ac:dyDescent="0.25">
      <c r="H312" s="8"/>
    </row>
    <row r="313" spans="8:8" ht="18.75" x14ac:dyDescent="0.25">
      <c r="H313" s="8"/>
    </row>
    <row r="314" spans="8:8" ht="18.75" x14ac:dyDescent="0.25">
      <c r="H314" s="8"/>
    </row>
    <row r="315" spans="8:8" ht="18.75" x14ac:dyDescent="0.25">
      <c r="H315" s="8"/>
    </row>
    <row r="316" spans="8:8" ht="18.75" x14ac:dyDescent="0.25">
      <c r="H316" s="8"/>
    </row>
    <row r="317" spans="8:8" ht="18.75" x14ac:dyDescent="0.25">
      <c r="H317" s="8"/>
    </row>
    <row r="318" spans="8:8" ht="18.75" x14ac:dyDescent="0.25">
      <c r="H318" s="8"/>
    </row>
    <row r="319" spans="8:8" ht="18.75" x14ac:dyDescent="0.25">
      <c r="H319" s="8"/>
    </row>
    <row r="320" spans="8:8" ht="18.75" x14ac:dyDescent="0.25">
      <c r="H320" s="8"/>
    </row>
    <row r="321" spans="8:8" ht="18.75" x14ac:dyDescent="0.25">
      <c r="H321" s="8"/>
    </row>
    <row r="322" spans="8:8" ht="18.75" x14ac:dyDescent="0.25">
      <c r="H322" s="8"/>
    </row>
    <row r="323" spans="8:8" ht="18.75" x14ac:dyDescent="0.25">
      <c r="H323" s="8"/>
    </row>
    <row r="324" spans="8:8" ht="18.75" x14ac:dyDescent="0.25">
      <c r="H324" s="8"/>
    </row>
    <row r="325" spans="8:8" ht="18.75" x14ac:dyDescent="0.25">
      <c r="H325" s="8"/>
    </row>
    <row r="326" spans="8:8" ht="18.75" x14ac:dyDescent="0.25">
      <c r="H326" s="8"/>
    </row>
    <row r="327" spans="8:8" ht="18.75" x14ac:dyDescent="0.25">
      <c r="H327" s="8"/>
    </row>
    <row r="328" spans="8:8" ht="18.75" x14ac:dyDescent="0.25">
      <c r="H328" s="8"/>
    </row>
    <row r="329" spans="8:8" ht="18.75" x14ac:dyDescent="0.25">
      <c r="H329" s="8"/>
    </row>
    <row r="330" spans="8:8" ht="18.75" x14ac:dyDescent="0.25">
      <c r="H330" s="8"/>
    </row>
    <row r="331" spans="8:8" ht="18.75" x14ac:dyDescent="0.25">
      <c r="H331" s="8"/>
    </row>
    <row r="332" spans="8:8" ht="18.75" x14ac:dyDescent="0.25">
      <c r="H332" s="8"/>
    </row>
    <row r="333" spans="8:8" ht="18.75" x14ac:dyDescent="0.25">
      <c r="H333" s="8"/>
    </row>
    <row r="334" spans="8:8" ht="18.75" x14ac:dyDescent="0.25">
      <c r="H334" s="8"/>
    </row>
    <row r="335" spans="8:8" ht="18.75" x14ac:dyDescent="0.25">
      <c r="H335" s="8"/>
    </row>
    <row r="336" spans="8:8" ht="18.75" x14ac:dyDescent="0.25">
      <c r="H336" s="8"/>
    </row>
    <row r="337" spans="8:8" ht="18.75" x14ac:dyDescent="0.25">
      <c r="H337" s="8"/>
    </row>
    <row r="338" spans="8:8" ht="18.75" x14ac:dyDescent="0.25">
      <c r="H338" s="8"/>
    </row>
    <row r="339" spans="8:8" ht="18.75" x14ac:dyDescent="0.25">
      <c r="H339" s="8"/>
    </row>
    <row r="340" spans="8:8" ht="18.75" x14ac:dyDescent="0.25">
      <c r="H340" s="8"/>
    </row>
    <row r="341" spans="8:8" ht="18.75" x14ac:dyDescent="0.25">
      <c r="H341" s="8"/>
    </row>
    <row r="342" spans="8:8" ht="18.75" x14ac:dyDescent="0.25">
      <c r="H342" s="8"/>
    </row>
    <row r="343" spans="8:8" ht="18.75" x14ac:dyDescent="0.25">
      <c r="H343" s="8"/>
    </row>
    <row r="344" spans="8:8" ht="18.75" x14ac:dyDescent="0.25">
      <c r="H344" s="8"/>
    </row>
    <row r="345" spans="8:8" ht="18.75" x14ac:dyDescent="0.25">
      <c r="H345" s="8"/>
    </row>
    <row r="346" spans="8:8" ht="18.75" x14ac:dyDescent="0.25">
      <c r="H346" s="8"/>
    </row>
    <row r="347" spans="8:8" ht="18.75" x14ac:dyDescent="0.25">
      <c r="H347" s="8"/>
    </row>
    <row r="348" spans="8:8" ht="18.75" x14ac:dyDescent="0.25">
      <c r="H348" s="8"/>
    </row>
    <row r="349" spans="8:8" ht="18.75" x14ac:dyDescent="0.25">
      <c r="H349" s="8"/>
    </row>
    <row r="350" spans="8:8" ht="18.75" x14ac:dyDescent="0.25">
      <c r="H350" s="8"/>
    </row>
    <row r="351" spans="8:8" ht="18.75" x14ac:dyDescent="0.25">
      <c r="H351" s="8"/>
    </row>
    <row r="352" spans="8:8" ht="18.75" x14ac:dyDescent="0.25">
      <c r="H352" s="8"/>
    </row>
    <row r="353" spans="8:8" ht="18.75" x14ac:dyDescent="0.25">
      <c r="H353" s="8"/>
    </row>
    <row r="354" spans="8:8" ht="18.75" x14ac:dyDescent="0.25">
      <c r="H354" s="8"/>
    </row>
    <row r="355" spans="8:8" ht="18.75" x14ac:dyDescent="0.25">
      <c r="H355" s="8"/>
    </row>
    <row r="356" spans="8:8" ht="18.75" x14ac:dyDescent="0.25">
      <c r="H356" s="8"/>
    </row>
    <row r="357" spans="8:8" ht="18.75" x14ac:dyDescent="0.25">
      <c r="H357" s="8"/>
    </row>
    <row r="358" spans="8:8" ht="18.75" x14ac:dyDescent="0.25">
      <c r="H358" s="8"/>
    </row>
    <row r="359" spans="8:8" ht="18.75" x14ac:dyDescent="0.25">
      <c r="H359" s="8"/>
    </row>
    <row r="360" spans="8:8" ht="18.75" x14ac:dyDescent="0.25">
      <c r="H360" s="8"/>
    </row>
    <row r="361" spans="8:8" ht="18.75" x14ac:dyDescent="0.25">
      <c r="H361" s="8"/>
    </row>
    <row r="362" spans="8:8" ht="18.75" x14ac:dyDescent="0.25">
      <c r="H362" s="8"/>
    </row>
    <row r="363" spans="8:8" ht="18.75" x14ac:dyDescent="0.25">
      <c r="H363" s="8"/>
    </row>
    <row r="364" spans="8:8" ht="18.75" x14ac:dyDescent="0.25">
      <c r="H364" s="8"/>
    </row>
    <row r="365" spans="8:8" ht="18.75" x14ac:dyDescent="0.25">
      <c r="H365" s="8"/>
    </row>
    <row r="366" spans="8:8" ht="18.75" x14ac:dyDescent="0.25">
      <c r="H366" s="8"/>
    </row>
    <row r="367" spans="8:8" ht="18.75" x14ac:dyDescent="0.25">
      <c r="H367" s="8"/>
    </row>
    <row r="368" spans="8:8" ht="18.75" x14ac:dyDescent="0.25">
      <c r="H368" s="8"/>
    </row>
    <row r="369" spans="8:8" ht="18.75" x14ac:dyDescent="0.25">
      <c r="H369" s="8"/>
    </row>
    <row r="370" spans="8:8" ht="18.75" x14ac:dyDescent="0.25">
      <c r="H370" s="8"/>
    </row>
    <row r="371" spans="8:8" ht="18.75" x14ac:dyDescent="0.25">
      <c r="H371" s="8"/>
    </row>
    <row r="372" spans="8:8" ht="18.75" x14ac:dyDescent="0.25">
      <c r="H372" s="8"/>
    </row>
    <row r="373" spans="8:8" ht="18.75" x14ac:dyDescent="0.25">
      <c r="H373" s="8"/>
    </row>
    <row r="374" spans="8:8" ht="18.75" x14ac:dyDescent="0.25">
      <c r="H374" s="8"/>
    </row>
    <row r="375" spans="8:8" ht="18.75" x14ac:dyDescent="0.25">
      <c r="H375" s="8"/>
    </row>
    <row r="376" spans="8:8" ht="18.75" x14ac:dyDescent="0.25">
      <c r="H376" s="8"/>
    </row>
    <row r="377" spans="8:8" ht="18.75" x14ac:dyDescent="0.25">
      <c r="H377" s="8"/>
    </row>
    <row r="378" spans="8:8" ht="18.75" x14ac:dyDescent="0.25">
      <c r="H378" s="8"/>
    </row>
    <row r="379" spans="8:8" ht="18.75" x14ac:dyDescent="0.25">
      <c r="H379" s="8"/>
    </row>
    <row r="380" spans="8:8" ht="18.75" x14ac:dyDescent="0.25">
      <c r="H380" s="8"/>
    </row>
    <row r="381" spans="8:8" ht="18.75" x14ac:dyDescent="0.25">
      <c r="H381" s="8"/>
    </row>
    <row r="382" spans="8:8" ht="18.75" x14ac:dyDescent="0.25">
      <c r="H382" s="8"/>
    </row>
    <row r="383" spans="8:8" ht="18.75" x14ac:dyDescent="0.25">
      <c r="H383" s="8"/>
    </row>
    <row r="384" spans="8:8" ht="18.75" x14ac:dyDescent="0.25">
      <c r="H384" s="8"/>
    </row>
    <row r="385" spans="8:8" ht="18.75" x14ac:dyDescent="0.25">
      <c r="H385" s="8"/>
    </row>
    <row r="386" spans="8:8" ht="18.75" x14ac:dyDescent="0.25">
      <c r="H386" s="8"/>
    </row>
    <row r="387" spans="8:8" ht="18.75" x14ac:dyDescent="0.25">
      <c r="H387" s="8"/>
    </row>
    <row r="388" spans="8:8" ht="18.75" x14ac:dyDescent="0.25">
      <c r="H388" s="8"/>
    </row>
    <row r="389" spans="8:8" ht="18.75" x14ac:dyDescent="0.25">
      <c r="H389" s="8"/>
    </row>
    <row r="390" spans="8:8" ht="18.75" x14ac:dyDescent="0.25">
      <c r="H390" s="8"/>
    </row>
    <row r="391" spans="8:8" ht="18.75" x14ac:dyDescent="0.25">
      <c r="H391" s="8"/>
    </row>
    <row r="392" spans="8:8" ht="18.75" x14ac:dyDescent="0.25">
      <c r="H392" s="8"/>
    </row>
    <row r="393" spans="8:8" ht="18.75" x14ac:dyDescent="0.25">
      <c r="H393" s="8"/>
    </row>
    <row r="394" spans="8:8" ht="18.75" x14ac:dyDescent="0.25">
      <c r="H394" s="8"/>
    </row>
    <row r="395" spans="8:8" ht="18.75" x14ac:dyDescent="0.25">
      <c r="H395" s="8"/>
    </row>
    <row r="396" spans="8:8" ht="18.75" x14ac:dyDescent="0.25">
      <c r="H396" s="8"/>
    </row>
    <row r="397" spans="8:8" ht="18.75" x14ac:dyDescent="0.25">
      <c r="H397" s="8"/>
    </row>
    <row r="398" spans="8:8" ht="18.75" x14ac:dyDescent="0.25">
      <c r="H398" s="8"/>
    </row>
    <row r="399" spans="8:8" ht="18.75" x14ac:dyDescent="0.25">
      <c r="H399" s="8"/>
    </row>
    <row r="400" spans="8:8" ht="18.75" x14ac:dyDescent="0.25">
      <c r="H400" s="8"/>
    </row>
    <row r="401" spans="8:8" ht="18.75" x14ac:dyDescent="0.25">
      <c r="H401" s="8"/>
    </row>
    <row r="402" spans="8:8" ht="18.75" x14ac:dyDescent="0.25">
      <c r="H402" s="8"/>
    </row>
    <row r="403" spans="8:8" ht="18.75" x14ac:dyDescent="0.25">
      <c r="H403" s="8"/>
    </row>
    <row r="404" spans="8:8" ht="18.75" x14ac:dyDescent="0.25">
      <c r="H404" s="8"/>
    </row>
    <row r="405" spans="8:8" ht="18.75" x14ac:dyDescent="0.25">
      <c r="H405" s="8"/>
    </row>
    <row r="406" spans="8:8" ht="18.75" x14ac:dyDescent="0.25">
      <c r="H406" s="8"/>
    </row>
    <row r="407" spans="8:8" ht="18.75" x14ac:dyDescent="0.25">
      <c r="H407" s="8"/>
    </row>
    <row r="408" spans="8:8" ht="18.75" x14ac:dyDescent="0.25">
      <c r="H408" s="8"/>
    </row>
    <row r="409" spans="8:8" ht="18.75" x14ac:dyDescent="0.25">
      <c r="H409" s="8"/>
    </row>
    <row r="410" spans="8:8" ht="18.75" x14ac:dyDescent="0.25">
      <c r="H410" s="8"/>
    </row>
    <row r="411" spans="8:8" ht="18.75" x14ac:dyDescent="0.25">
      <c r="H411" s="8"/>
    </row>
    <row r="412" spans="8:8" ht="18.75" x14ac:dyDescent="0.25">
      <c r="H412" s="8"/>
    </row>
    <row r="413" spans="8:8" ht="18.75" x14ac:dyDescent="0.25">
      <c r="H413" s="8"/>
    </row>
    <row r="414" spans="8:8" ht="18.75" x14ac:dyDescent="0.25">
      <c r="H414" s="8"/>
    </row>
    <row r="415" spans="8:8" ht="18.75" x14ac:dyDescent="0.25">
      <c r="H415" s="8"/>
    </row>
    <row r="416" spans="8:8" ht="18.75" x14ac:dyDescent="0.25">
      <c r="H416" s="8"/>
    </row>
    <row r="417" spans="8:8" ht="18.75" x14ac:dyDescent="0.25">
      <c r="H417" s="8"/>
    </row>
    <row r="418" spans="8:8" ht="18.75" x14ac:dyDescent="0.25">
      <c r="H418" s="8"/>
    </row>
    <row r="419" spans="8:8" ht="18.75" x14ac:dyDescent="0.25">
      <c r="H419" s="8"/>
    </row>
    <row r="420" spans="8:8" ht="18.75" x14ac:dyDescent="0.25">
      <c r="H420" s="8"/>
    </row>
    <row r="421" spans="8:8" ht="18.75" x14ac:dyDescent="0.25">
      <c r="H421" s="8"/>
    </row>
    <row r="422" spans="8:8" ht="18.75" x14ac:dyDescent="0.25">
      <c r="H422" s="8"/>
    </row>
    <row r="423" spans="8:8" ht="18.75" x14ac:dyDescent="0.25">
      <c r="H423" s="8"/>
    </row>
    <row r="424" spans="8:8" ht="18.75" x14ac:dyDescent="0.25">
      <c r="H424" s="8"/>
    </row>
    <row r="425" spans="8:8" ht="18.75" x14ac:dyDescent="0.25">
      <c r="H425" s="8"/>
    </row>
    <row r="426" spans="8:8" ht="18.75" x14ac:dyDescent="0.25">
      <c r="H426" s="8"/>
    </row>
    <row r="427" spans="8:8" ht="18.75" x14ac:dyDescent="0.25">
      <c r="H427" s="8"/>
    </row>
    <row r="428" spans="8:8" ht="18.75" x14ac:dyDescent="0.25">
      <c r="H428" s="8"/>
    </row>
    <row r="429" spans="8:8" ht="18.75" x14ac:dyDescent="0.25">
      <c r="H429" s="8"/>
    </row>
    <row r="430" spans="8:8" ht="18.75" x14ac:dyDescent="0.25">
      <c r="H430" s="8"/>
    </row>
    <row r="431" spans="8:8" ht="18.75" x14ac:dyDescent="0.25">
      <c r="H431" s="8"/>
    </row>
    <row r="432" spans="8:8" ht="18.75" x14ac:dyDescent="0.25">
      <c r="H432" s="8"/>
    </row>
    <row r="433" spans="8:8" ht="18.75" x14ac:dyDescent="0.25">
      <c r="H433" s="8"/>
    </row>
    <row r="434" spans="8:8" ht="18.75" x14ac:dyDescent="0.25">
      <c r="H434" s="8"/>
    </row>
    <row r="435" spans="8:8" ht="18.75" x14ac:dyDescent="0.25">
      <c r="H435" s="8"/>
    </row>
    <row r="436" spans="8:8" ht="18.75" x14ac:dyDescent="0.25">
      <c r="H436" s="8"/>
    </row>
    <row r="437" spans="8:8" ht="18.75" x14ac:dyDescent="0.25">
      <c r="H437" s="8"/>
    </row>
    <row r="438" spans="8:8" ht="18.75" x14ac:dyDescent="0.25">
      <c r="H438" s="8"/>
    </row>
    <row r="439" spans="8:8" ht="18.75" x14ac:dyDescent="0.25">
      <c r="H439" s="8"/>
    </row>
    <row r="440" spans="8:8" ht="18.75" x14ac:dyDescent="0.25">
      <c r="H440" s="8"/>
    </row>
    <row r="441" spans="8:8" ht="18.75" x14ac:dyDescent="0.25">
      <c r="H441" s="8"/>
    </row>
    <row r="442" spans="8:8" ht="18.75" x14ac:dyDescent="0.25">
      <c r="H442" s="8"/>
    </row>
    <row r="443" spans="8:8" ht="18.75" x14ac:dyDescent="0.25">
      <c r="H443" s="8"/>
    </row>
    <row r="444" spans="8:8" ht="18.75" x14ac:dyDescent="0.25">
      <c r="H444" s="8"/>
    </row>
    <row r="445" spans="8:8" ht="18.75" x14ac:dyDescent="0.25">
      <c r="H445" s="8"/>
    </row>
    <row r="446" spans="8:8" ht="18.75" x14ac:dyDescent="0.25">
      <c r="H446" s="8"/>
    </row>
    <row r="447" spans="8:8" ht="18.75" x14ac:dyDescent="0.25">
      <c r="H447" s="8"/>
    </row>
    <row r="448" spans="8:8" ht="18.75" x14ac:dyDescent="0.25">
      <c r="H448" s="8"/>
    </row>
    <row r="449" spans="8:8" ht="18.75" x14ac:dyDescent="0.25">
      <c r="H449" s="8"/>
    </row>
    <row r="450" spans="8:8" ht="18.75" x14ac:dyDescent="0.25">
      <c r="H450" s="8"/>
    </row>
    <row r="451" spans="8:8" ht="18.75" x14ac:dyDescent="0.25">
      <c r="H451" s="8"/>
    </row>
    <row r="452" spans="8:8" ht="18.75" x14ac:dyDescent="0.25">
      <c r="H452" s="8"/>
    </row>
    <row r="453" spans="8:8" ht="18.75" x14ac:dyDescent="0.25">
      <c r="H453" s="8"/>
    </row>
    <row r="454" spans="8:8" ht="18.75" x14ac:dyDescent="0.25">
      <c r="H454" s="8"/>
    </row>
    <row r="455" spans="8:8" ht="18.75" x14ac:dyDescent="0.25">
      <c r="H455" s="8"/>
    </row>
    <row r="456" spans="8:8" ht="18.75" x14ac:dyDescent="0.25">
      <c r="H456" s="8"/>
    </row>
    <row r="457" spans="8:8" ht="18.75" x14ac:dyDescent="0.25">
      <c r="H457" s="8"/>
    </row>
    <row r="458" spans="8:8" ht="18.75" x14ac:dyDescent="0.25">
      <c r="H458" s="8"/>
    </row>
    <row r="459" spans="8:8" ht="18.75" x14ac:dyDescent="0.25">
      <c r="H459" s="8"/>
    </row>
    <row r="460" spans="8:8" ht="18.75" x14ac:dyDescent="0.25">
      <c r="H460" s="8"/>
    </row>
    <row r="461" spans="8:8" ht="18.75" x14ac:dyDescent="0.25">
      <c r="H461" s="8"/>
    </row>
    <row r="462" spans="8:8" ht="18.75" x14ac:dyDescent="0.25">
      <c r="H462" s="8"/>
    </row>
    <row r="463" spans="8:8" ht="18.75" x14ac:dyDescent="0.25">
      <c r="H463" s="8"/>
    </row>
    <row r="464" spans="8:8" ht="18.75" x14ac:dyDescent="0.25">
      <c r="H464" s="8"/>
    </row>
    <row r="465" spans="8:8" ht="18.75" x14ac:dyDescent="0.25">
      <c r="H465" s="8"/>
    </row>
    <row r="466" spans="8:8" ht="18.75" x14ac:dyDescent="0.25">
      <c r="H466" s="8"/>
    </row>
    <row r="467" spans="8:8" ht="18.75" x14ac:dyDescent="0.25">
      <c r="H467" s="8"/>
    </row>
    <row r="468" spans="8:8" ht="18.75" x14ac:dyDescent="0.25">
      <c r="H468" s="8"/>
    </row>
    <row r="469" spans="8:8" ht="18.75" x14ac:dyDescent="0.25">
      <c r="H469" s="8"/>
    </row>
    <row r="470" spans="8:8" ht="18.75" x14ac:dyDescent="0.25">
      <c r="H470" s="8"/>
    </row>
    <row r="471" spans="8:8" ht="18.75" x14ac:dyDescent="0.25">
      <c r="H471" s="8"/>
    </row>
    <row r="472" spans="8:8" ht="18.75" x14ac:dyDescent="0.25">
      <c r="H472" s="8"/>
    </row>
    <row r="473" spans="8:8" ht="18.75" x14ac:dyDescent="0.25">
      <c r="H473" s="8"/>
    </row>
    <row r="474" spans="8:8" ht="18.75" x14ac:dyDescent="0.25">
      <c r="H474" s="8"/>
    </row>
    <row r="475" spans="8:8" ht="18.75" x14ac:dyDescent="0.25">
      <c r="H475" s="8"/>
    </row>
    <row r="476" spans="8:8" ht="18.75" x14ac:dyDescent="0.25">
      <c r="H476" s="8"/>
    </row>
    <row r="477" spans="8:8" ht="18.75" x14ac:dyDescent="0.25">
      <c r="H477" s="8"/>
    </row>
    <row r="478" spans="8:8" ht="18.75" x14ac:dyDescent="0.25">
      <c r="H478" s="8"/>
    </row>
    <row r="479" spans="8:8" ht="18.75" x14ac:dyDescent="0.25">
      <c r="H479" s="8"/>
    </row>
    <row r="480" spans="8:8" ht="18.75" x14ac:dyDescent="0.25">
      <c r="H480" s="8"/>
    </row>
    <row r="481" spans="8:8" ht="18.75" x14ac:dyDescent="0.25">
      <c r="H481" s="8"/>
    </row>
    <row r="482" spans="8:8" ht="18.75" x14ac:dyDescent="0.25">
      <c r="H482" s="8"/>
    </row>
    <row r="483" spans="8:8" ht="18.75" x14ac:dyDescent="0.25">
      <c r="H483" s="8"/>
    </row>
    <row r="484" spans="8:8" ht="18.75" x14ac:dyDescent="0.25">
      <c r="H484" s="8"/>
    </row>
    <row r="485" spans="8:8" ht="18.75" x14ac:dyDescent="0.25">
      <c r="H485" s="8"/>
    </row>
    <row r="486" spans="8:8" ht="18.75" x14ac:dyDescent="0.25">
      <c r="H486" s="8"/>
    </row>
    <row r="487" spans="8:8" ht="18.75" x14ac:dyDescent="0.25">
      <c r="H487" s="8"/>
    </row>
    <row r="488" spans="8:8" ht="18.75" x14ac:dyDescent="0.25">
      <c r="H488" s="8"/>
    </row>
    <row r="489" spans="8:8" ht="18.75" x14ac:dyDescent="0.25">
      <c r="H489" s="8"/>
    </row>
    <row r="490" spans="8:8" ht="18.75" x14ac:dyDescent="0.25">
      <c r="H490" s="8"/>
    </row>
    <row r="491" spans="8:8" ht="18.75" x14ac:dyDescent="0.25">
      <c r="H491" s="8"/>
    </row>
    <row r="492" spans="8:8" ht="18.75" x14ac:dyDescent="0.25">
      <c r="H492" s="8"/>
    </row>
    <row r="493" spans="8:8" ht="18.75" x14ac:dyDescent="0.25">
      <c r="H493" s="8"/>
    </row>
    <row r="494" spans="8:8" ht="18.75" x14ac:dyDescent="0.25">
      <c r="H494" s="8"/>
    </row>
    <row r="495" spans="8:8" ht="18.75" x14ac:dyDescent="0.25">
      <c r="H495" s="8"/>
    </row>
    <row r="496" spans="8:8" ht="18.75" x14ac:dyDescent="0.25">
      <c r="H496" s="8"/>
    </row>
    <row r="497" spans="8:8" ht="18.75" x14ac:dyDescent="0.25">
      <c r="H497" s="8"/>
    </row>
    <row r="498" spans="8:8" ht="18.75" x14ac:dyDescent="0.25">
      <c r="H498" s="8"/>
    </row>
    <row r="499" spans="8:8" ht="18.75" x14ac:dyDescent="0.25">
      <c r="H499" s="8"/>
    </row>
    <row r="500" spans="8:8" ht="18.75" x14ac:dyDescent="0.25">
      <c r="H500" s="8"/>
    </row>
    <row r="501" spans="8:8" ht="18.75" x14ac:dyDescent="0.25">
      <c r="H501" s="8"/>
    </row>
    <row r="502" spans="8:8" ht="18.75" x14ac:dyDescent="0.25">
      <c r="H502" s="8"/>
    </row>
    <row r="503" spans="8:8" ht="18.75" x14ac:dyDescent="0.25">
      <c r="H503" s="8"/>
    </row>
    <row r="504" spans="8:8" ht="18.75" x14ac:dyDescent="0.25">
      <c r="H504" s="8"/>
    </row>
    <row r="505" spans="8:8" ht="18.75" x14ac:dyDescent="0.25">
      <c r="H505" s="8"/>
    </row>
    <row r="506" spans="8:8" ht="18.75" x14ac:dyDescent="0.25">
      <c r="H506" s="8"/>
    </row>
    <row r="507" spans="8:8" ht="18.75" x14ac:dyDescent="0.25">
      <c r="H507" s="8"/>
    </row>
    <row r="508" spans="8:8" ht="18.75" x14ac:dyDescent="0.25">
      <c r="H508" s="8"/>
    </row>
    <row r="509" spans="8:8" ht="18.75" x14ac:dyDescent="0.25">
      <c r="H509" s="8"/>
    </row>
    <row r="510" spans="8:8" ht="18.75" x14ac:dyDescent="0.25">
      <c r="H510" s="8"/>
    </row>
    <row r="511" spans="8:8" ht="18.75" x14ac:dyDescent="0.25">
      <c r="H511" s="8"/>
    </row>
    <row r="512" spans="8:8" ht="18.75" x14ac:dyDescent="0.25">
      <c r="H512" s="8"/>
    </row>
    <row r="513" spans="8:8" ht="18.75" x14ac:dyDescent="0.25">
      <c r="H513" s="8"/>
    </row>
    <row r="514" spans="8:8" ht="18.75" x14ac:dyDescent="0.25">
      <c r="H514" s="8"/>
    </row>
    <row r="515" spans="8:8" ht="18.75" x14ac:dyDescent="0.25">
      <c r="H515" s="8"/>
    </row>
    <row r="516" spans="8:8" ht="18.75" x14ac:dyDescent="0.25">
      <c r="H516" s="8"/>
    </row>
    <row r="517" spans="8:8" ht="18.75" x14ac:dyDescent="0.25">
      <c r="H517" s="8"/>
    </row>
    <row r="518" spans="8:8" ht="18.75" x14ac:dyDescent="0.25">
      <c r="H518" s="8"/>
    </row>
    <row r="519" spans="8:8" ht="18.75" x14ac:dyDescent="0.25">
      <c r="H519" s="8"/>
    </row>
    <row r="520" spans="8:8" ht="18.75" x14ac:dyDescent="0.25">
      <c r="H520" s="8"/>
    </row>
    <row r="521" spans="8:8" ht="18.75" x14ac:dyDescent="0.25">
      <c r="H521" s="8"/>
    </row>
    <row r="522" spans="8:8" ht="18.75" x14ac:dyDescent="0.25">
      <c r="H522" s="8"/>
    </row>
    <row r="523" spans="8:8" ht="18.75" x14ac:dyDescent="0.25">
      <c r="H523" s="8"/>
    </row>
    <row r="524" spans="8:8" ht="18.75" x14ac:dyDescent="0.25">
      <c r="H524" s="8"/>
    </row>
    <row r="525" spans="8:8" ht="18.75" x14ac:dyDescent="0.25">
      <c r="H525" s="8"/>
    </row>
    <row r="526" spans="8:8" ht="18.75" x14ac:dyDescent="0.25">
      <c r="H526" s="8"/>
    </row>
    <row r="527" spans="8:8" ht="18.75" x14ac:dyDescent="0.25">
      <c r="H527" s="8"/>
    </row>
    <row r="528" spans="8:8" ht="18.75" x14ac:dyDescent="0.25">
      <c r="H528" s="8"/>
    </row>
    <row r="529" spans="8:8" ht="18.75" x14ac:dyDescent="0.25">
      <c r="H529" s="8"/>
    </row>
    <row r="530" spans="8:8" ht="18.75" x14ac:dyDescent="0.25">
      <c r="H530" s="8"/>
    </row>
    <row r="531" spans="8:8" ht="18.75" x14ac:dyDescent="0.25">
      <c r="H531" s="8"/>
    </row>
    <row r="532" spans="8:8" ht="18.75" x14ac:dyDescent="0.25">
      <c r="H532" s="8"/>
    </row>
    <row r="533" spans="8:8" ht="18.75" x14ac:dyDescent="0.25">
      <c r="H533" s="8"/>
    </row>
    <row r="534" spans="8:8" ht="18.75" x14ac:dyDescent="0.25">
      <c r="H534" s="8"/>
    </row>
    <row r="535" spans="8:8" ht="18.75" x14ac:dyDescent="0.25">
      <c r="H535" s="8"/>
    </row>
    <row r="536" spans="8:8" ht="18.75" x14ac:dyDescent="0.25">
      <c r="H536" s="8"/>
    </row>
    <row r="537" spans="8:8" ht="18.75" x14ac:dyDescent="0.25">
      <c r="H537" s="8"/>
    </row>
    <row r="538" spans="8:8" ht="18.75" x14ac:dyDescent="0.25">
      <c r="H538" s="8"/>
    </row>
    <row r="539" spans="8:8" ht="18.75" x14ac:dyDescent="0.25">
      <c r="H539" s="8"/>
    </row>
    <row r="540" spans="8:8" ht="18.75" x14ac:dyDescent="0.25">
      <c r="H540" s="8"/>
    </row>
    <row r="541" spans="8:8" ht="18.75" x14ac:dyDescent="0.25">
      <c r="H541" s="8"/>
    </row>
    <row r="542" spans="8:8" ht="18.75" x14ac:dyDescent="0.25">
      <c r="H542" s="8"/>
    </row>
    <row r="543" spans="8:8" ht="18.75" x14ac:dyDescent="0.25">
      <c r="H543" s="8"/>
    </row>
    <row r="544" spans="8:8" ht="18.75" x14ac:dyDescent="0.25">
      <c r="H544" s="8"/>
    </row>
    <row r="545" spans="8:8" ht="18.75" x14ac:dyDescent="0.25">
      <c r="H545" s="8"/>
    </row>
    <row r="546" spans="8:8" ht="18.75" x14ac:dyDescent="0.25">
      <c r="H546" s="8"/>
    </row>
    <row r="547" spans="8:8" ht="18.75" x14ac:dyDescent="0.25">
      <c r="H547" s="8"/>
    </row>
    <row r="548" spans="8:8" ht="18.75" x14ac:dyDescent="0.25">
      <c r="H548" s="8"/>
    </row>
    <row r="549" spans="8:8" ht="18.75" x14ac:dyDescent="0.25">
      <c r="H549" s="8"/>
    </row>
    <row r="550" spans="8:8" ht="18.75" x14ac:dyDescent="0.25">
      <c r="H550" s="8"/>
    </row>
    <row r="551" spans="8:8" ht="18.75" x14ac:dyDescent="0.25">
      <c r="H551" s="8"/>
    </row>
    <row r="552" spans="8:8" ht="18.75" x14ac:dyDescent="0.25">
      <c r="H552" s="8"/>
    </row>
    <row r="553" spans="8:8" ht="18.75" x14ac:dyDescent="0.25">
      <c r="H553" s="8"/>
    </row>
    <row r="554" spans="8:8" ht="18.75" x14ac:dyDescent="0.25">
      <c r="H554" s="8"/>
    </row>
    <row r="555" spans="8:8" ht="18.75" x14ac:dyDescent="0.25">
      <c r="H555" s="8"/>
    </row>
  </sheetData>
  <mergeCells count="11">
    <mergeCell ref="B59:G59"/>
    <mergeCell ref="B3:G3"/>
    <mergeCell ref="B5:G5"/>
    <mergeCell ref="B14:G14"/>
    <mergeCell ref="B23:F23"/>
    <mergeCell ref="B39:C39"/>
    <mergeCell ref="B29:C29"/>
    <mergeCell ref="B31:G31"/>
    <mergeCell ref="B41:F41"/>
    <mergeCell ref="B12:C12"/>
    <mergeCell ref="B21:C21"/>
  </mergeCells>
  <pageMargins left="0.54" right="0.54" top="0.47" bottom="0.45" header="0.3" footer="0.3"/>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CAFDEF-A043-46E5-A03B-7B7967C0E888}">
  <dimension ref="A2:F32"/>
  <sheetViews>
    <sheetView topLeftCell="A18" zoomScaleNormal="100" workbookViewId="0">
      <selection activeCell="A29" sqref="A29:F29"/>
    </sheetView>
  </sheetViews>
  <sheetFormatPr defaultRowHeight="15" x14ac:dyDescent="0.25"/>
  <cols>
    <col min="2" max="2" width="17.5703125" customWidth="1"/>
    <col min="3" max="3" width="21.42578125" customWidth="1"/>
    <col min="4" max="4" width="25.5703125" customWidth="1"/>
    <col min="5" max="5" width="29.42578125" customWidth="1"/>
    <col min="6" max="6" width="35" customWidth="1"/>
  </cols>
  <sheetData>
    <row r="2" spans="1:6" ht="58.5" customHeight="1" x14ac:dyDescent="0.25">
      <c r="A2" s="107" t="s">
        <v>109</v>
      </c>
      <c r="B2" s="107"/>
      <c r="C2" s="107"/>
      <c r="D2" s="107"/>
      <c r="E2" s="107"/>
      <c r="F2" s="107"/>
    </row>
    <row r="4" spans="1:6" ht="36" customHeight="1" x14ac:dyDescent="0.25">
      <c r="A4" s="106" t="s">
        <v>37</v>
      </c>
      <c r="B4" s="106"/>
      <c r="C4" s="106"/>
      <c r="D4" s="106"/>
      <c r="E4" s="106"/>
      <c r="F4" s="106"/>
    </row>
    <row r="6" spans="1:6" ht="33" x14ac:dyDescent="0.25">
      <c r="A6" s="32" t="s">
        <v>0</v>
      </c>
      <c r="B6" s="32" t="s">
        <v>1</v>
      </c>
      <c r="C6" s="32" t="s">
        <v>30</v>
      </c>
      <c r="D6" s="32" t="s">
        <v>34</v>
      </c>
      <c r="E6" s="32" t="s">
        <v>35</v>
      </c>
      <c r="F6" s="32" t="s">
        <v>31</v>
      </c>
    </row>
    <row r="7" spans="1:6" ht="38.25" customHeight="1" x14ac:dyDescent="0.25">
      <c r="A7" s="2">
        <v>1</v>
      </c>
      <c r="B7" s="2" t="s">
        <v>5</v>
      </c>
      <c r="C7" s="2">
        <v>58</v>
      </c>
      <c r="D7" s="4">
        <v>4470000</v>
      </c>
      <c r="E7" s="4">
        <v>2325600000</v>
      </c>
      <c r="F7" s="33" t="s">
        <v>32</v>
      </c>
    </row>
    <row r="8" spans="1:6" ht="43.5" customHeight="1" x14ac:dyDescent="0.25">
      <c r="A8" s="2">
        <v>2</v>
      </c>
      <c r="B8" s="2" t="s">
        <v>6</v>
      </c>
      <c r="C8" s="2">
        <v>161</v>
      </c>
      <c r="D8" s="4">
        <v>5400000</v>
      </c>
      <c r="E8" s="4">
        <v>7824600000</v>
      </c>
      <c r="F8" s="33" t="s">
        <v>33</v>
      </c>
    </row>
    <row r="9" spans="1:6" ht="30" customHeight="1" x14ac:dyDescent="0.25">
      <c r="A9" s="2">
        <v>3</v>
      </c>
      <c r="B9" s="2" t="s">
        <v>7</v>
      </c>
      <c r="C9" s="2">
        <v>177</v>
      </c>
      <c r="D9" s="4">
        <v>7020000</v>
      </c>
      <c r="E9" s="4">
        <v>10494600000</v>
      </c>
      <c r="F9" s="33" t="s">
        <v>36</v>
      </c>
    </row>
    <row r="10" spans="1:6" ht="18.75" x14ac:dyDescent="0.25">
      <c r="A10" s="34"/>
      <c r="B10" s="32" t="s">
        <v>23</v>
      </c>
      <c r="C10" s="32"/>
      <c r="D10" s="32"/>
      <c r="E10" s="6">
        <v>20644800000</v>
      </c>
      <c r="F10" s="23"/>
    </row>
    <row r="11" spans="1:6" ht="22.5" customHeight="1" x14ac:dyDescent="0.25"/>
    <row r="12" spans="1:6" ht="38.25" customHeight="1" x14ac:dyDescent="0.25">
      <c r="A12" s="106" t="s">
        <v>38</v>
      </c>
      <c r="B12" s="106"/>
      <c r="C12" s="106"/>
      <c r="D12" s="106"/>
      <c r="E12" s="106"/>
      <c r="F12" s="106"/>
    </row>
    <row r="13" spans="1:6" ht="22.5" customHeight="1" x14ac:dyDescent="0.25">
      <c r="A13" s="108" t="s">
        <v>39</v>
      </c>
      <c r="B13" s="108"/>
      <c r="C13" s="108"/>
      <c r="D13" s="108"/>
      <c r="E13" s="108"/>
      <c r="F13" s="108"/>
    </row>
    <row r="14" spans="1:6" ht="33" x14ac:dyDescent="0.25">
      <c r="A14" s="32" t="s">
        <v>0</v>
      </c>
      <c r="B14" s="32" t="s">
        <v>1</v>
      </c>
      <c r="C14" s="32" t="s">
        <v>40</v>
      </c>
      <c r="D14" s="32" t="s">
        <v>3</v>
      </c>
      <c r="E14" s="32" t="s">
        <v>42</v>
      </c>
      <c r="F14" s="32" t="s">
        <v>43</v>
      </c>
    </row>
    <row r="15" spans="1:6" ht="20.25" customHeight="1" x14ac:dyDescent="0.25">
      <c r="A15" s="34">
        <v>1</v>
      </c>
      <c r="B15" s="34" t="s">
        <v>5</v>
      </c>
      <c r="C15" s="34">
        <v>267</v>
      </c>
      <c r="D15" s="34">
        <v>9</v>
      </c>
      <c r="E15" s="35">
        <v>4470000</v>
      </c>
      <c r="F15" s="35">
        <v>10741410000</v>
      </c>
    </row>
    <row r="16" spans="1:6" ht="17.25" customHeight="1" x14ac:dyDescent="0.25">
      <c r="A16" s="34">
        <v>2</v>
      </c>
      <c r="B16" s="34" t="s">
        <v>6</v>
      </c>
      <c r="C16" s="34">
        <v>272</v>
      </c>
      <c r="D16" s="34">
        <v>9</v>
      </c>
      <c r="E16" s="35">
        <v>5400000</v>
      </c>
      <c r="F16" s="35">
        <v>13219200000</v>
      </c>
    </row>
    <row r="17" spans="1:6" ht="18.75" customHeight="1" x14ac:dyDescent="0.25">
      <c r="A17" s="34">
        <v>3</v>
      </c>
      <c r="B17" s="34" t="s">
        <v>7</v>
      </c>
      <c r="C17" s="34">
        <v>270</v>
      </c>
      <c r="D17" s="34">
        <v>9</v>
      </c>
      <c r="E17" s="35">
        <v>7020000</v>
      </c>
      <c r="F17" s="35">
        <v>17058600000</v>
      </c>
    </row>
    <row r="18" spans="1:6" ht="18.75" x14ac:dyDescent="0.25">
      <c r="A18" s="34"/>
      <c r="B18" s="32" t="s">
        <v>8</v>
      </c>
      <c r="C18" s="32"/>
      <c r="D18" s="32"/>
      <c r="E18" s="32"/>
      <c r="F18" s="6">
        <v>41019210000</v>
      </c>
    </row>
    <row r="19" spans="1:6" ht="20.25" customHeight="1" x14ac:dyDescent="0.25">
      <c r="A19" s="149"/>
      <c r="B19" s="150"/>
      <c r="C19" s="150"/>
      <c r="D19" s="150"/>
      <c r="E19" s="150"/>
      <c r="F19" s="151"/>
    </row>
    <row r="20" spans="1:6" ht="22.5" customHeight="1" x14ac:dyDescent="0.25"/>
    <row r="21" spans="1:6" ht="20.25" customHeight="1" x14ac:dyDescent="0.25">
      <c r="A21" s="104" t="s">
        <v>41</v>
      </c>
      <c r="B21" s="104"/>
      <c r="C21" s="104"/>
      <c r="D21" s="104"/>
      <c r="E21" s="104"/>
      <c r="F21" s="104"/>
    </row>
    <row r="22" spans="1:6" ht="7.5" customHeight="1" x14ac:dyDescent="0.25"/>
    <row r="23" spans="1:6" ht="33" x14ac:dyDescent="0.25">
      <c r="A23" s="32" t="s">
        <v>0</v>
      </c>
      <c r="B23" s="32" t="s">
        <v>1</v>
      </c>
      <c r="C23" s="32" t="s">
        <v>40</v>
      </c>
      <c r="D23" s="32" t="s">
        <v>3</v>
      </c>
      <c r="E23" s="32" t="s">
        <v>42</v>
      </c>
      <c r="F23" s="32" t="s">
        <v>44</v>
      </c>
    </row>
    <row r="24" spans="1:6" ht="23.25" customHeight="1" x14ac:dyDescent="0.25">
      <c r="A24" s="34">
        <v>1</v>
      </c>
      <c r="B24" s="34" t="s">
        <v>5</v>
      </c>
      <c r="C24" s="34">
        <v>45</v>
      </c>
      <c r="D24" s="34">
        <v>9</v>
      </c>
      <c r="E24" s="35">
        <v>4470000</v>
      </c>
      <c r="F24" s="35">
        <v>1810350000</v>
      </c>
    </row>
    <row r="25" spans="1:6" ht="21.75" customHeight="1" x14ac:dyDescent="0.25">
      <c r="A25" s="34">
        <v>2</v>
      </c>
      <c r="B25" s="34" t="s">
        <v>6</v>
      </c>
      <c r="C25" s="34">
        <v>46</v>
      </c>
      <c r="D25" s="34">
        <v>9</v>
      </c>
      <c r="E25" s="35">
        <v>5400000</v>
      </c>
      <c r="F25" s="35">
        <v>2235600000</v>
      </c>
    </row>
    <row r="26" spans="1:6" ht="18.75" customHeight="1" x14ac:dyDescent="0.25">
      <c r="A26" s="34">
        <v>3</v>
      </c>
      <c r="B26" s="34" t="s">
        <v>7</v>
      </c>
      <c r="C26" s="34">
        <v>47</v>
      </c>
      <c r="D26" s="34">
        <v>9</v>
      </c>
      <c r="E26" s="35">
        <v>7020000</v>
      </c>
      <c r="F26" s="35">
        <v>2969460000</v>
      </c>
    </row>
    <row r="27" spans="1:6" ht="18.75" x14ac:dyDescent="0.25">
      <c r="A27" s="34"/>
      <c r="B27" s="32" t="s">
        <v>8</v>
      </c>
      <c r="C27" s="32"/>
      <c r="D27" s="32"/>
      <c r="E27" s="32"/>
      <c r="F27" s="6">
        <v>7015410000</v>
      </c>
    </row>
    <row r="29" spans="1:6" s="36" customFormat="1" ht="39.75" customHeight="1" x14ac:dyDescent="0.25">
      <c r="A29" s="105" t="s">
        <v>69</v>
      </c>
      <c r="B29" s="105"/>
      <c r="C29" s="105"/>
      <c r="D29" s="105"/>
      <c r="E29" s="105"/>
      <c r="F29" s="105"/>
    </row>
    <row r="32" spans="1:6" ht="29.25" customHeight="1" x14ac:dyDescent="0.25">
      <c r="F32" s="148">
        <f>F27+F18+E10</f>
        <v>68679420000</v>
      </c>
    </row>
  </sheetData>
  <mergeCells count="6">
    <mergeCell ref="A21:F21"/>
    <mergeCell ref="A29:F29"/>
    <mergeCell ref="A4:F4"/>
    <mergeCell ref="A2:F2"/>
    <mergeCell ref="A12:F12"/>
    <mergeCell ref="A13:F13"/>
  </mergeCells>
  <pageMargins left="0.37" right="0.22" top="0.42" bottom="0.38" header="0.3" footer="0.3"/>
  <pageSetup paperSize="9"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4043-64E5-480F-94A4-5660AA0EE12A}">
  <dimension ref="A2:O70"/>
  <sheetViews>
    <sheetView topLeftCell="A55" workbookViewId="0">
      <selection activeCell="A2" sqref="A2:F2"/>
    </sheetView>
  </sheetViews>
  <sheetFormatPr defaultRowHeight="15" x14ac:dyDescent="0.25"/>
  <cols>
    <col min="1" max="1" width="9.28515625" customWidth="1"/>
    <col min="2" max="2" width="30.28515625" customWidth="1"/>
    <col min="3" max="3" width="18.85546875" customWidth="1"/>
    <col min="4" max="4" width="22.85546875" customWidth="1"/>
    <col min="5" max="5" width="20" customWidth="1"/>
    <col min="6" max="6" width="24" customWidth="1"/>
    <col min="7" max="7" width="25.5703125" customWidth="1"/>
  </cols>
  <sheetData>
    <row r="2" spans="1:15" ht="62.25" customHeight="1" x14ac:dyDescent="0.25">
      <c r="A2" s="111" t="s">
        <v>108</v>
      </c>
      <c r="B2" s="111"/>
      <c r="C2" s="111"/>
      <c r="D2" s="111"/>
      <c r="E2" s="111"/>
      <c r="F2" s="111"/>
      <c r="G2" s="37"/>
      <c r="H2" s="37"/>
      <c r="I2" s="37"/>
      <c r="J2" s="37"/>
      <c r="K2" s="37"/>
      <c r="L2" s="37"/>
      <c r="M2" s="37"/>
      <c r="N2" s="37"/>
      <c r="O2" s="37"/>
    </row>
    <row r="3" spans="1:15" ht="11.25" customHeight="1" x14ac:dyDescent="0.25"/>
    <row r="4" spans="1:15" s="38" customFormat="1" ht="22.5" customHeight="1" x14ac:dyDescent="0.25">
      <c r="A4" s="112" t="s">
        <v>48</v>
      </c>
      <c r="B4" s="112"/>
      <c r="C4" s="112"/>
      <c r="D4" s="112"/>
      <c r="E4" s="112"/>
      <c r="F4" s="112"/>
    </row>
    <row r="6" spans="1:15" ht="56.25" x14ac:dyDescent="0.25">
      <c r="A6" s="5" t="s">
        <v>0</v>
      </c>
      <c r="B6" s="5" t="s">
        <v>1</v>
      </c>
      <c r="C6" s="5" t="s">
        <v>45</v>
      </c>
      <c r="D6" s="5" t="s">
        <v>3</v>
      </c>
      <c r="E6" s="5" t="s">
        <v>46</v>
      </c>
      <c r="F6" s="5" t="s">
        <v>47</v>
      </c>
    </row>
    <row r="7" spans="1:15" ht="24.75" customHeight="1" x14ac:dyDescent="0.25">
      <c r="A7" s="2">
        <v>1</v>
      </c>
      <c r="B7" s="2" t="s">
        <v>5</v>
      </c>
      <c r="C7" s="2">
        <v>60</v>
      </c>
      <c r="D7" s="2">
        <v>9</v>
      </c>
      <c r="E7" s="4">
        <v>1000000</v>
      </c>
      <c r="F7" s="4">
        <v>540000000</v>
      </c>
    </row>
    <row r="8" spans="1:15" ht="21.75" customHeight="1" x14ac:dyDescent="0.25">
      <c r="A8" s="2">
        <v>2</v>
      </c>
      <c r="B8" s="2" t="s">
        <v>6</v>
      </c>
      <c r="C8" s="2">
        <v>60</v>
      </c>
      <c r="D8" s="2">
        <v>9</v>
      </c>
      <c r="E8" s="4">
        <v>1000000</v>
      </c>
      <c r="F8" s="4">
        <v>540000000</v>
      </c>
    </row>
    <row r="9" spans="1:15" ht="27.75" customHeight="1" x14ac:dyDescent="0.25">
      <c r="A9" s="2">
        <v>3</v>
      </c>
      <c r="B9" s="2" t="s">
        <v>7</v>
      </c>
      <c r="C9" s="2">
        <v>60</v>
      </c>
      <c r="D9" s="2">
        <v>9</v>
      </c>
      <c r="E9" s="4">
        <v>1000000</v>
      </c>
      <c r="F9" s="4">
        <v>540000000</v>
      </c>
    </row>
    <row r="10" spans="1:15" ht="18.75" x14ac:dyDescent="0.25">
      <c r="A10" s="2"/>
      <c r="B10" s="5" t="s">
        <v>23</v>
      </c>
      <c r="C10" s="5">
        <v>180</v>
      </c>
      <c r="D10" s="39"/>
      <c r="E10" s="39"/>
      <c r="F10" s="6">
        <v>1620000000</v>
      </c>
    </row>
    <row r="11" spans="1:15" ht="14.25" customHeight="1" x14ac:dyDescent="0.25"/>
    <row r="12" spans="1:15" ht="18" customHeight="1" x14ac:dyDescent="0.25"/>
    <row r="13" spans="1:15" s="38" customFormat="1" ht="35.25" customHeight="1" x14ac:dyDescent="0.25">
      <c r="A13" s="99" t="s">
        <v>49</v>
      </c>
      <c r="B13" s="99"/>
      <c r="C13" s="99"/>
      <c r="D13" s="99"/>
      <c r="E13" s="99"/>
      <c r="F13" s="99"/>
    </row>
    <row r="14" spans="1:15" s="38" customFormat="1" ht="18.75" customHeight="1" x14ac:dyDescent="0.3">
      <c r="A14" s="110" t="s">
        <v>50</v>
      </c>
      <c r="B14" s="110"/>
      <c r="C14" s="110"/>
      <c r="D14" s="110"/>
      <c r="E14" s="110"/>
      <c r="F14" s="110"/>
    </row>
    <row r="16" spans="1:15" ht="36.75" customHeight="1" x14ac:dyDescent="0.25">
      <c r="A16" s="113" t="s">
        <v>0</v>
      </c>
      <c r="B16" s="114" t="s">
        <v>1</v>
      </c>
      <c r="C16" s="114" t="s">
        <v>45</v>
      </c>
      <c r="D16" s="115" t="s">
        <v>3</v>
      </c>
      <c r="E16" s="114" t="s">
        <v>46</v>
      </c>
      <c r="F16" s="5" t="s">
        <v>26</v>
      </c>
    </row>
    <row r="17" spans="1:6" ht="18.75" x14ac:dyDescent="0.25">
      <c r="A17" s="113"/>
      <c r="B17" s="114"/>
      <c r="C17" s="114"/>
      <c r="D17" s="116"/>
      <c r="E17" s="114"/>
      <c r="F17" s="2" t="s">
        <v>27</v>
      </c>
    </row>
    <row r="18" spans="1:6" ht="18.75" x14ac:dyDescent="0.25">
      <c r="A18" s="2">
        <v>1</v>
      </c>
      <c r="B18" s="2" t="s">
        <v>5</v>
      </c>
      <c r="C18" s="2">
        <v>96</v>
      </c>
      <c r="D18" s="2">
        <v>9</v>
      </c>
      <c r="E18" s="4">
        <v>1200000</v>
      </c>
      <c r="F18" s="4">
        <v>1036800000</v>
      </c>
    </row>
    <row r="19" spans="1:6" ht="18.75" x14ac:dyDescent="0.25">
      <c r="A19" s="2">
        <v>2</v>
      </c>
      <c r="B19" s="2" t="s">
        <v>6</v>
      </c>
      <c r="C19" s="2">
        <v>84</v>
      </c>
      <c r="D19" s="2">
        <v>9</v>
      </c>
      <c r="E19" s="4">
        <v>1200000</v>
      </c>
      <c r="F19" s="4">
        <v>904832000</v>
      </c>
    </row>
    <row r="20" spans="1:6" ht="18.75" x14ac:dyDescent="0.25">
      <c r="A20" s="2">
        <v>3</v>
      </c>
      <c r="B20" s="2" t="s">
        <v>7</v>
      </c>
      <c r="C20" s="2">
        <v>79</v>
      </c>
      <c r="D20" s="2">
        <v>9</v>
      </c>
      <c r="E20" s="4">
        <v>1200000</v>
      </c>
      <c r="F20" s="4">
        <v>854400000</v>
      </c>
    </row>
    <row r="21" spans="1:6" ht="18.75" x14ac:dyDescent="0.25">
      <c r="A21" s="2"/>
      <c r="B21" s="5" t="s">
        <v>23</v>
      </c>
      <c r="C21" s="5">
        <v>259</v>
      </c>
      <c r="D21" s="39"/>
      <c r="E21" s="39"/>
      <c r="F21" s="6">
        <v>2796032000</v>
      </c>
    </row>
    <row r="22" spans="1:6" ht="24" customHeight="1" x14ac:dyDescent="0.25"/>
    <row r="23" spans="1:6" ht="23.25" customHeight="1" x14ac:dyDescent="0.25">
      <c r="A23" s="109" t="s">
        <v>51</v>
      </c>
      <c r="B23" s="109"/>
      <c r="C23" s="109"/>
      <c r="D23" s="109"/>
      <c r="E23" s="109"/>
      <c r="F23" s="109"/>
    </row>
    <row r="25" spans="1:6" ht="56.25" x14ac:dyDescent="0.25">
      <c r="A25" s="40" t="s">
        <v>0</v>
      </c>
      <c r="B25" s="26" t="s">
        <v>1</v>
      </c>
      <c r="C25" s="26" t="s">
        <v>45</v>
      </c>
      <c r="D25" s="26" t="s">
        <v>52</v>
      </c>
      <c r="E25" s="5" t="s">
        <v>29</v>
      </c>
    </row>
    <row r="26" spans="1:6" ht="18.75" x14ac:dyDescent="0.25">
      <c r="A26" s="2">
        <v>1</v>
      </c>
      <c r="B26" s="2" t="s">
        <v>5</v>
      </c>
      <c r="C26" s="2">
        <v>89</v>
      </c>
      <c r="D26" s="4">
        <v>400000</v>
      </c>
      <c r="E26" s="4">
        <v>35600000</v>
      </c>
    </row>
    <row r="27" spans="1:6" ht="18.75" x14ac:dyDescent="0.25">
      <c r="A27" s="2">
        <v>2</v>
      </c>
      <c r="B27" s="2" t="s">
        <v>6</v>
      </c>
      <c r="C27" s="2">
        <v>83</v>
      </c>
      <c r="D27" s="4">
        <v>400000</v>
      </c>
      <c r="E27" s="4">
        <v>33200000</v>
      </c>
    </row>
    <row r="28" spans="1:6" ht="18.75" x14ac:dyDescent="0.25">
      <c r="A28" s="2">
        <v>3</v>
      </c>
      <c r="B28" s="2" t="s">
        <v>7</v>
      </c>
      <c r="C28" s="2">
        <v>77</v>
      </c>
      <c r="D28" s="4">
        <v>400000</v>
      </c>
      <c r="E28" s="4">
        <v>30800000</v>
      </c>
    </row>
    <row r="29" spans="1:6" ht="18.75" x14ac:dyDescent="0.25">
      <c r="A29" s="2"/>
      <c r="B29" s="5" t="s">
        <v>23</v>
      </c>
      <c r="C29" s="5">
        <v>249</v>
      </c>
      <c r="D29" s="39"/>
      <c r="E29" s="6">
        <v>99600000</v>
      </c>
      <c r="F29" s="11"/>
    </row>
    <row r="31" spans="1:6" ht="42" customHeight="1" x14ac:dyDescent="0.25">
      <c r="A31" s="99" t="s">
        <v>53</v>
      </c>
      <c r="B31" s="99"/>
      <c r="C31" s="99"/>
      <c r="D31" s="99"/>
      <c r="E31" s="99"/>
      <c r="F31" s="99"/>
    </row>
    <row r="32" spans="1:6" ht="27.75" customHeight="1" x14ac:dyDescent="0.25">
      <c r="A32" s="117" t="s">
        <v>61</v>
      </c>
      <c r="B32" s="117"/>
      <c r="C32" s="117"/>
      <c r="D32" s="117"/>
      <c r="E32" s="117"/>
      <c r="F32" s="117"/>
    </row>
    <row r="33" spans="1:7" ht="37.5" x14ac:dyDescent="0.3">
      <c r="A33" s="5" t="s">
        <v>1</v>
      </c>
      <c r="B33" s="44"/>
      <c r="C33" s="5" t="s">
        <v>45</v>
      </c>
      <c r="D33" s="5" t="s">
        <v>3</v>
      </c>
      <c r="E33" s="20" t="s">
        <v>54</v>
      </c>
      <c r="F33" s="20" t="s">
        <v>28</v>
      </c>
    </row>
    <row r="34" spans="1:7" ht="18.75" x14ac:dyDescent="0.25">
      <c r="A34" s="113" t="s">
        <v>5</v>
      </c>
      <c r="B34" s="45" t="s">
        <v>55</v>
      </c>
      <c r="C34" s="45"/>
      <c r="D34" s="45"/>
      <c r="E34" s="45"/>
      <c r="F34" s="6">
        <f>F35+F36</f>
        <v>484920000</v>
      </c>
    </row>
    <row r="35" spans="1:7" ht="18.75" x14ac:dyDescent="0.25">
      <c r="A35" s="113"/>
      <c r="B35" s="43" t="s">
        <v>56</v>
      </c>
      <c r="C35" s="2">
        <v>82</v>
      </c>
      <c r="D35" s="2">
        <v>9</v>
      </c>
      <c r="E35" s="4">
        <v>100000</v>
      </c>
      <c r="F35" s="4">
        <v>73600000</v>
      </c>
      <c r="G35" s="11"/>
    </row>
    <row r="36" spans="1:7" ht="18.75" x14ac:dyDescent="0.25">
      <c r="A36" s="113"/>
      <c r="B36" s="43" t="s">
        <v>57</v>
      </c>
      <c r="C36" s="2">
        <v>82</v>
      </c>
      <c r="D36" s="2">
        <v>9</v>
      </c>
      <c r="E36" s="4">
        <v>560000</v>
      </c>
      <c r="F36" s="4">
        <v>411320000</v>
      </c>
      <c r="G36" s="11"/>
    </row>
    <row r="37" spans="1:7" ht="18.75" x14ac:dyDescent="0.25">
      <c r="A37" s="113" t="s">
        <v>6</v>
      </c>
      <c r="B37" s="45" t="s">
        <v>58</v>
      </c>
      <c r="C37" s="42"/>
      <c r="D37" s="42"/>
      <c r="E37" s="45"/>
      <c r="F37" s="6">
        <f>F38+F39</f>
        <v>569220000</v>
      </c>
    </row>
    <row r="38" spans="1:7" ht="18.75" x14ac:dyDescent="0.25">
      <c r="A38" s="113"/>
      <c r="B38" s="43" t="s">
        <v>56</v>
      </c>
      <c r="C38" s="2">
        <v>96</v>
      </c>
      <c r="D38" s="2">
        <v>9</v>
      </c>
      <c r="E38" s="4">
        <v>100000</v>
      </c>
      <c r="F38" s="4">
        <v>86500000</v>
      </c>
      <c r="G38" s="11"/>
    </row>
    <row r="39" spans="1:7" ht="18.75" x14ac:dyDescent="0.25">
      <c r="A39" s="113"/>
      <c r="B39" s="43" t="s">
        <v>57</v>
      </c>
      <c r="C39" s="2">
        <v>96</v>
      </c>
      <c r="D39" s="2">
        <v>9</v>
      </c>
      <c r="E39" s="4">
        <v>560000</v>
      </c>
      <c r="F39" s="4">
        <v>482720000</v>
      </c>
      <c r="G39" s="11"/>
    </row>
    <row r="40" spans="1:7" ht="18.75" x14ac:dyDescent="0.25">
      <c r="A40" s="113" t="s">
        <v>7</v>
      </c>
      <c r="B40" s="45" t="s">
        <v>59</v>
      </c>
      <c r="C40" s="42"/>
      <c r="D40" s="42"/>
      <c r="E40" s="42"/>
      <c r="F40" s="6">
        <f>F41+F42</f>
        <v>602160000</v>
      </c>
    </row>
    <row r="41" spans="1:7" ht="18.75" x14ac:dyDescent="0.25">
      <c r="A41" s="113"/>
      <c r="B41" s="43" t="s">
        <v>56</v>
      </c>
      <c r="C41" s="2">
        <v>99</v>
      </c>
      <c r="D41" s="2">
        <v>9</v>
      </c>
      <c r="E41" s="4">
        <v>100000</v>
      </c>
      <c r="F41" s="4">
        <v>89250000</v>
      </c>
      <c r="G41" s="11"/>
    </row>
    <row r="42" spans="1:7" ht="18.75" x14ac:dyDescent="0.25">
      <c r="A42" s="113"/>
      <c r="B42" s="43" t="s">
        <v>57</v>
      </c>
      <c r="C42" s="2">
        <v>102</v>
      </c>
      <c r="D42" s="2">
        <v>9</v>
      </c>
      <c r="E42" s="4">
        <v>560000</v>
      </c>
      <c r="F42" s="4">
        <v>512910000</v>
      </c>
      <c r="G42" s="11"/>
    </row>
    <row r="43" spans="1:7" ht="37.5" customHeight="1" x14ac:dyDescent="0.25">
      <c r="A43" s="101" t="s">
        <v>23</v>
      </c>
      <c r="B43" s="102"/>
      <c r="C43" s="20"/>
      <c r="D43" s="20"/>
      <c r="E43" s="20"/>
      <c r="F43" s="6">
        <f>F40+F37+F34</f>
        <v>1656300000</v>
      </c>
    </row>
    <row r="44" spans="1:7" ht="27" customHeight="1" x14ac:dyDescent="0.25">
      <c r="A44" s="15"/>
      <c r="B44" s="15"/>
      <c r="C44" s="15"/>
      <c r="D44" s="15"/>
      <c r="E44" s="15"/>
      <c r="F44" s="15"/>
    </row>
    <row r="45" spans="1:7" ht="25.5" customHeight="1" x14ac:dyDescent="0.25">
      <c r="A45" s="117" t="s">
        <v>60</v>
      </c>
      <c r="B45" s="117"/>
      <c r="C45" s="117"/>
      <c r="D45" s="117"/>
      <c r="E45" s="117"/>
      <c r="F45" s="117"/>
    </row>
    <row r="46" spans="1:7" ht="37.5" x14ac:dyDescent="0.25">
      <c r="A46" s="5" t="s">
        <v>1</v>
      </c>
      <c r="B46" s="41"/>
      <c r="C46" s="5" t="s">
        <v>45</v>
      </c>
      <c r="D46" s="5" t="s">
        <v>3</v>
      </c>
      <c r="E46" s="5" t="s">
        <v>54</v>
      </c>
      <c r="F46" s="5" t="s">
        <v>28</v>
      </c>
    </row>
    <row r="47" spans="1:7" ht="18.75" x14ac:dyDescent="0.25">
      <c r="A47" s="113" t="s">
        <v>5</v>
      </c>
      <c r="B47" s="118" t="s">
        <v>55</v>
      </c>
      <c r="C47" s="118"/>
      <c r="D47" s="118"/>
      <c r="E47" s="118"/>
      <c r="F47" s="6">
        <v>1044560000</v>
      </c>
    </row>
    <row r="48" spans="1:7" ht="18.75" x14ac:dyDescent="0.25">
      <c r="A48" s="113"/>
      <c r="B48" s="43" t="s">
        <v>56</v>
      </c>
      <c r="C48" s="2">
        <v>156</v>
      </c>
      <c r="D48" s="2">
        <v>9</v>
      </c>
      <c r="E48" s="4">
        <v>180000</v>
      </c>
      <c r="F48" s="4">
        <v>252720000</v>
      </c>
    </row>
    <row r="49" spans="1:6" ht="18.75" x14ac:dyDescent="0.25">
      <c r="A49" s="113"/>
      <c r="B49" s="43" t="s">
        <v>57</v>
      </c>
      <c r="C49" s="2">
        <v>156</v>
      </c>
      <c r="D49" s="2">
        <v>9</v>
      </c>
      <c r="E49" s="4">
        <v>560000</v>
      </c>
      <c r="F49" s="4">
        <v>791840000</v>
      </c>
    </row>
    <row r="50" spans="1:6" ht="18.75" x14ac:dyDescent="0.25">
      <c r="A50" s="113" t="s">
        <v>6</v>
      </c>
      <c r="B50" s="118" t="s">
        <v>58</v>
      </c>
      <c r="C50" s="118"/>
      <c r="D50" s="118"/>
      <c r="E50" s="118"/>
      <c r="F50" s="6">
        <v>1028760000</v>
      </c>
    </row>
    <row r="51" spans="1:6" ht="18.75" x14ac:dyDescent="0.25">
      <c r="A51" s="113"/>
      <c r="B51" s="43" t="s">
        <v>56</v>
      </c>
      <c r="C51" s="2">
        <v>155</v>
      </c>
      <c r="D51" s="2">
        <v>9</v>
      </c>
      <c r="E51" s="4">
        <v>180000</v>
      </c>
      <c r="F51" s="4">
        <v>250920000</v>
      </c>
    </row>
    <row r="52" spans="1:6" ht="18.75" x14ac:dyDescent="0.25">
      <c r="A52" s="113"/>
      <c r="B52" s="43" t="s">
        <v>57</v>
      </c>
      <c r="C52" s="2">
        <v>155</v>
      </c>
      <c r="D52" s="2">
        <v>9</v>
      </c>
      <c r="E52" s="4">
        <v>560000</v>
      </c>
      <c r="F52" s="4">
        <v>777840000</v>
      </c>
    </row>
    <row r="53" spans="1:6" ht="18.75" x14ac:dyDescent="0.25">
      <c r="A53" s="113" t="s">
        <v>7</v>
      </c>
      <c r="B53" s="118" t="s">
        <v>59</v>
      </c>
      <c r="C53" s="118"/>
      <c r="D53" s="118"/>
      <c r="E53" s="118"/>
      <c r="F53" s="6">
        <v>712800000</v>
      </c>
    </row>
    <row r="54" spans="1:6" ht="18.75" x14ac:dyDescent="0.25">
      <c r="A54" s="113"/>
      <c r="B54" s="43" t="s">
        <v>56</v>
      </c>
      <c r="C54" s="2">
        <v>148</v>
      </c>
      <c r="D54" s="2">
        <v>9</v>
      </c>
      <c r="E54" s="4">
        <v>180000</v>
      </c>
      <c r="F54" s="4">
        <v>239040000</v>
      </c>
    </row>
    <row r="55" spans="1:6" ht="18.75" x14ac:dyDescent="0.25">
      <c r="A55" s="113"/>
      <c r="B55" s="43" t="s">
        <v>57</v>
      </c>
      <c r="C55" s="2">
        <v>94</v>
      </c>
      <c r="D55" s="2">
        <v>9</v>
      </c>
      <c r="E55" s="4">
        <v>560000</v>
      </c>
      <c r="F55" s="4">
        <v>473760000</v>
      </c>
    </row>
    <row r="56" spans="1:6" ht="18.75" x14ac:dyDescent="0.25">
      <c r="A56" s="114" t="s">
        <v>23</v>
      </c>
      <c r="B56" s="114"/>
      <c r="C56" s="114"/>
      <c r="D56" s="114"/>
      <c r="E56" s="114"/>
      <c r="F56" s="6">
        <v>2786120000</v>
      </c>
    </row>
    <row r="58" spans="1:6" ht="35.25" customHeight="1" x14ac:dyDescent="0.25">
      <c r="A58" s="119" t="s">
        <v>62</v>
      </c>
      <c r="B58" s="119"/>
      <c r="C58" s="119"/>
      <c r="D58" s="119"/>
      <c r="E58" s="119"/>
      <c r="F58" s="119"/>
    </row>
    <row r="60" spans="1:6" ht="37.5" x14ac:dyDescent="0.25">
      <c r="A60" s="5" t="s">
        <v>63</v>
      </c>
      <c r="B60" s="5" t="s">
        <v>64</v>
      </c>
      <c r="C60" s="5" t="s">
        <v>65</v>
      </c>
      <c r="D60" s="114" t="s">
        <v>13</v>
      </c>
      <c r="E60" s="114"/>
      <c r="F60" s="5" t="s">
        <v>67</v>
      </c>
    </row>
    <row r="61" spans="1:6" ht="18.75" x14ac:dyDescent="0.25">
      <c r="A61" s="120" t="s">
        <v>66</v>
      </c>
      <c r="B61" s="120"/>
      <c r="C61" s="120"/>
      <c r="D61" s="120"/>
      <c r="E61" s="120"/>
      <c r="F61" s="120"/>
    </row>
    <row r="62" spans="1:6" ht="18.75" x14ac:dyDescent="0.25">
      <c r="A62" s="48" t="s">
        <v>5</v>
      </c>
      <c r="B62" s="46">
        <v>9</v>
      </c>
      <c r="C62" s="46">
        <v>36</v>
      </c>
      <c r="D62" s="124">
        <v>250000</v>
      </c>
      <c r="E62" s="124"/>
      <c r="F62" s="47">
        <v>81000000</v>
      </c>
    </row>
    <row r="63" spans="1:6" ht="18.75" x14ac:dyDescent="0.25">
      <c r="A63" s="48" t="s">
        <v>6</v>
      </c>
      <c r="B63" s="46">
        <v>9</v>
      </c>
      <c r="C63" s="46">
        <v>42</v>
      </c>
      <c r="D63" s="124">
        <v>250000</v>
      </c>
      <c r="E63" s="124"/>
      <c r="F63" s="47">
        <v>94500000</v>
      </c>
    </row>
    <row r="64" spans="1:6" ht="18.75" x14ac:dyDescent="0.25">
      <c r="A64" s="48" t="s">
        <v>7</v>
      </c>
      <c r="B64" s="46">
        <v>9</v>
      </c>
      <c r="C64" s="46">
        <v>51</v>
      </c>
      <c r="D64" s="124">
        <v>250000</v>
      </c>
      <c r="E64" s="124"/>
      <c r="F64" s="47">
        <v>114750000</v>
      </c>
    </row>
    <row r="65" spans="1:7" ht="18.75" x14ac:dyDescent="0.25">
      <c r="A65" s="121" t="s">
        <v>23</v>
      </c>
      <c r="B65" s="122"/>
      <c r="C65" s="45"/>
      <c r="D65" s="121"/>
      <c r="E65" s="122"/>
      <c r="F65" s="50">
        <f>SUM(F62:F64)</f>
        <v>290250000</v>
      </c>
      <c r="G65" s="49"/>
    </row>
    <row r="67" spans="1:7" ht="66.75" customHeight="1" x14ac:dyDescent="0.25">
      <c r="A67" s="123" t="s">
        <v>70</v>
      </c>
      <c r="B67" s="123"/>
      <c r="C67" s="123"/>
      <c r="D67" s="123"/>
      <c r="E67" s="123"/>
      <c r="F67" s="123"/>
    </row>
    <row r="69" spans="1:7" x14ac:dyDescent="0.25">
      <c r="F69" s="147">
        <f>F65+F56+F43+E29+F21+F10</f>
        <v>9248302000</v>
      </c>
    </row>
    <row r="70" spans="1:7" x14ac:dyDescent="0.25">
      <c r="F70" s="31"/>
    </row>
  </sheetData>
  <mergeCells count="33">
    <mergeCell ref="A65:B65"/>
    <mergeCell ref="A67:F67"/>
    <mergeCell ref="D62:E62"/>
    <mergeCell ref="D63:E63"/>
    <mergeCell ref="D64:E64"/>
    <mergeCell ref="D65:E65"/>
    <mergeCell ref="A58:F58"/>
    <mergeCell ref="D60:E60"/>
    <mergeCell ref="A61:F61"/>
    <mergeCell ref="A40:A42"/>
    <mergeCell ref="A43:B43"/>
    <mergeCell ref="A53:A55"/>
    <mergeCell ref="B53:E53"/>
    <mergeCell ref="A56:E56"/>
    <mergeCell ref="A50:A52"/>
    <mergeCell ref="B50:E50"/>
    <mergeCell ref="A32:F32"/>
    <mergeCell ref="A34:A36"/>
    <mergeCell ref="A31:F31"/>
    <mergeCell ref="A45:F45"/>
    <mergeCell ref="A47:A49"/>
    <mergeCell ref="B47:E47"/>
    <mergeCell ref="A37:A39"/>
    <mergeCell ref="A23:F23"/>
    <mergeCell ref="A14:F14"/>
    <mergeCell ref="A2:F2"/>
    <mergeCell ref="A4:F4"/>
    <mergeCell ref="A13:F13"/>
    <mergeCell ref="A16:A17"/>
    <mergeCell ref="B16:B17"/>
    <mergeCell ref="C16:C17"/>
    <mergeCell ref="D16:D17"/>
    <mergeCell ref="E16:E17"/>
  </mergeCells>
  <pageMargins left="0.7" right="0.7" top="0.44" bottom="0.44" header="0.3" footer="0.3"/>
  <pageSetup paperSize="9"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F51260-4C3F-4C6B-A701-99E43CF8346F}">
  <dimension ref="A1:N20"/>
  <sheetViews>
    <sheetView workbookViewId="0">
      <selection activeCell="A2" sqref="A2:M2"/>
    </sheetView>
  </sheetViews>
  <sheetFormatPr defaultRowHeight="15.75" x14ac:dyDescent="0.25"/>
  <cols>
    <col min="1" max="1" width="4.7109375" style="56" customWidth="1"/>
    <col min="2" max="2" width="67.42578125" style="57" customWidth="1"/>
    <col min="3" max="3" width="12.140625" style="57" customWidth="1"/>
    <col min="4" max="4" width="8.5703125" style="57" customWidth="1"/>
    <col min="5" max="5" width="9.5703125" style="57" customWidth="1"/>
    <col min="6" max="6" width="10.28515625" style="57" customWidth="1"/>
    <col min="7" max="7" width="11.28515625" style="57" customWidth="1"/>
    <col min="8" max="9" width="13.42578125" style="57" customWidth="1"/>
    <col min="10" max="10" width="12.28515625" style="58" customWidth="1"/>
    <col min="11" max="11" width="12.42578125" style="59" customWidth="1"/>
    <col min="12" max="12" width="15.7109375" style="60" customWidth="1"/>
    <col min="13" max="13" width="10.140625" style="61" customWidth="1"/>
    <col min="14" max="14" width="45.7109375" style="55" customWidth="1"/>
    <col min="15" max="15" width="17.7109375" style="55" customWidth="1"/>
    <col min="16" max="16384" width="9.140625" style="55"/>
  </cols>
  <sheetData>
    <row r="1" spans="1:14" ht="64.5" customHeight="1" x14ac:dyDescent="0.25">
      <c r="A1" s="128" t="s">
        <v>107</v>
      </c>
      <c r="B1" s="128"/>
      <c r="C1" s="128"/>
      <c r="D1" s="128"/>
      <c r="E1" s="128"/>
      <c r="F1" s="128"/>
      <c r="G1" s="128"/>
      <c r="H1" s="128"/>
      <c r="I1" s="128"/>
      <c r="J1" s="128"/>
      <c r="K1" s="128"/>
      <c r="L1" s="128"/>
      <c r="M1" s="128"/>
    </row>
    <row r="2" spans="1:14" x14ac:dyDescent="0.25">
      <c r="A2" s="129" t="s">
        <v>106</v>
      </c>
      <c r="B2" s="129"/>
      <c r="C2" s="129"/>
      <c r="D2" s="129"/>
      <c r="E2" s="129"/>
      <c r="F2" s="129"/>
      <c r="G2" s="129"/>
      <c r="H2" s="129"/>
      <c r="I2" s="129"/>
      <c r="J2" s="129"/>
      <c r="K2" s="129"/>
      <c r="L2" s="129"/>
      <c r="M2" s="129"/>
    </row>
    <row r="3" spans="1:14" x14ac:dyDescent="0.25">
      <c r="L3" s="125" t="s">
        <v>95</v>
      </c>
      <c r="M3" s="125"/>
    </row>
    <row r="4" spans="1:14" s="63" customFormat="1" ht="15.75" customHeight="1" x14ac:dyDescent="0.25">
      <c r="A4" s="130" t="s">
        <v>72</v>
      </c>
      <c r="B4" s="130" t="s">
        <v>73</v>
      </c>
      <c r="C4" s="133" t="s">
        <v>105</v>
      </c>
      <c r="D4" s="143" t="s">
        <v>74</v>
      </c>
      <c r="E4" s="143"/>
      <c r="F4" s="143"/>
      <c r="G4" s="144" t="s">
        <v>76</v>
      </c>
      <c r="H4" s="136" t="s">
        <v>71</v>
      </c>
      <c r="I4" s="137"/>
      <c r="J4" s="137"/>
      <c r="K4" s="138"/>
      <c r="L4" s="139" t="s">
        <v>102</v>
      </c>
      <c r="M4" s="126" t="s">
        <v>31</v>
      </c>
    </row>
    <row r="5" spans="1:14" s="63" customFormat="1" ht="15.75" customHeight="1" x14ac:dyDescent="0.25">
      <c r="A5" s="131"/>
      <c r="B5" s="131"/>
      <c r="C5" s="134"/>
      <c r="D5" s="126" t="s">
        <v>75</v>
      </c>
      <c r="E5" s="126" t="s">
        <v>3</v>
      </c>
      <c r="F5" s="126" t="s">
        <v>13</v>
      </c>
      <c r="G5" s="145"/>
      <c r="H5" s="143" t="s">
        <v>77</v>
      </c>
      <c r="I5" s="143" t="s">
        <v>103</v>
      </c>
      <c r="J5" s="136" t="s">
        <v>71</v>
      </c>
      <c r="K5" s="138"/>
      <c r="L5" s="140"/>
      <c r="M5" s="142"/>
    </row>
    <row r="6" spans="1:14" s="63" customFormat="1" ht="53.25" customHeight="1" x14ac:dyDescent="0.25">
      <c r="A6" s="132"/>
      <c r="B6" s="132"/>
      <c r="C6" s="135"/>
      <c r="D6" s="127"/>
      <c r="E6" s="127"/>
      <c r="F6" s="127"/>
      <c r="G6" s="146"/>
      <c r="H6" s="143"/>
      <c r="I6" s="143"/>
      <c r="J6" s="62" t="s">
        <v>78</v>
      </c>
      <c r="K6" s="64" t="s">
        <v>79</v>
      </c>
      <c r="L6" s="141"/>
      <c r="M6" s="127"/>
    </row>
    <row r="7" spans="1:14" s="63" customFormat="1" x14ac:dyDescent="0.25">
      <c r="A7" s="79">
        <v>1</v>
      </c>
      <c r="B7" s="79">
        <v>2</v>
      </c>
      <c r="C7" s="80">
        <v>3</v>
      </c>
      <c r="D7" s="79">
        <v>4</v>
      </c>
      <c r="E7" s="79">
        <v>5</v>
      </c>
      <c r="F7" s="80">
        <v>6</v>
      </c>
      <c r="G7" s="79">
        <v>7</v>
      </c>
      <c r="H7" s="79">
        <v>8</v>
      </c>
      <c r="I7" s="79">
        <v>9</v>
      </c>
      <c r="J7" s="79">
        <v>10</v>
      </c>
      <c r="K7" s="79">
        <v>11</v>
      </c>
      <c r="L7" s="79" t="s">
        <v>104</v>
      </c>
      <c r="M7" s="79">
        <v>13</v>
      </c>
    </row>
    <row r="8" spans="1:14" s="71" customFormat="1" x14ac:dyDescent="0.25">
      <c r="A8" s="65" t="s">
        <v>80</v>
      </c>
      <c r="B8" s="66" t="s">
        <v>81</v>
      </c>
      <c r="C8" s="66"/>
      <c r="D8" s="67"/>
      <c r="E8" s="67"/>
      <c r="F8" s="67"/>
      <c r="G8" s="68"/>
      <c r="H8" s="68"/>
      <c r="I8" s="68"/>
      <c r="J8" s="69"/>
      <c r="K8" s="69"/>
      <c r="L8" s="70"/>
      <c r="M8" s="69"/>
    </row>
    <row r="9" spans="1:14" s="71" customFormat="1" x14ac:dyDescent="0.25">
      <c r="A9" s="72"/>
      <c r="B9" s="74" t="s">
        <v>94</v>
      </c>
      <c r="C9" s="89">
        <f>SUM(C10:C20)</f>
        <v>90793.353000000003</v>
      </c>
      <c r="D9" s="89"/>
      <c r="E9" s="89"/>
      <c r="F9" s="89"/>
      <c r="G9" s="89">
        <f>SUM(G10:G20)</f>
        <v>299763.98</v>
      </c>
      <c r="H9" s="89">
        <f t="shared" ref="H9:L9" si="0">SUM(H10:H20)</f>
        <v>31318.560000000001</v>
      </c>
      <c r="I9" s="89">
        <f t="shared" si="0"/>
        <v>253215.8</v>
      </c>
      <c r="J9" s="89">
        <f t="shared" si="0"/>
        <v>224430.56</v>
      </c>
      <c r="K9" s="89">
        <f t="shared" si="0"/>
        <v>28785.239999999998</v>
      </c>
      <c r="L9" s="89">
        <f t="shared" si="0"/>
        <v>162422.44699999999</v>
      </c>
      <c r="M9" s="54"/>
      <c r="N9" s="75"/>
    </row>
    <row r="10" spans="1:14" s="71" customFormat="1" ht="63" x14ac:dyDescent="0.25">
      <c r="A10" s="76">
        <v>1</v>
      </c>
      <c r="B10" s="73" t="s">
        <v>83</v>
      </c>
      <c r="C10" s="87">
        <v>1200</v>
      </c>
      <c r="D10" s="87">
        <v>1500</v>
      </c>
      <c r="E10" s="84">
        <v>9</v>
      </c>
      <c r="F10" s="90">
        <v>0.56000000000000005</v>
      </c>
      <c r="G10" s="87">
        <f>D10*E10*F10</f>
        <v>7560.0000000000009</v>
      </c>
      <c r="H10" s="87"/>
      <c r="I10" s="89">
        <f t="shared" ref="I10:I20" si="1">J10+K10</f>
        <v>7560.0000000000009</v>
      </c>
      <c r="J10" s="91">
        <f>1500*0.56*9</f>
        <v>7560.0000000000009</v>
      </c>
      <c r="K10" s="28"/>
      <c r="L10" s="91">
        <f t="shared" ref="L10:L20" si="2">I10-C10</f>
        <v>6360.0000000000009</v>
      </c>
      <c r="M10" s="54"/>
    </row>
    <row r="11" spans="1:14" s="71" customFormat="1" ht="94.5" x14ac:dyDescent="0.25">
      <c r="A11" s="76">
        <v>2</v>
      </c>
      <c r="B11" s="73" t="s">
        <v>85</v>
      </c>
      <c r="C11" s="92"/>
      <c r="D11" s="88"/>
      <c r="E11" s="85"/>
      <c r="F11" s="90"/>
      <c r="G11" s="88"/>
      <c r="H11" s="88"/>
      <c r="I11" s="89"/>
      <c r="J11" s="88"/>
      <c r="K11" s="88"/>
      <c r="L11" s="91"/>
      <c r="M11" s="88">
        <f t="shared" ref="M11" si="3">M12+M13</f>
        <v>0</v>
      </c>
    </row>
    <row r="12" spans="1:14" ht="31.5" x14ac:dyDescent="0.25">
      <c r="A12" s="56" t="s">
        <v>82</v>
      </c>
      <c r="B12" s="82" t="s">
        <v>97</v>
      </c>
      <c r="C12" s="92"/>
      <c r="D12" s="83">
        <v>6908</v>
      </c>
      <c r="E12" s="86">
        <v>9</v>
      </c>
      <c r="F12" s="92">
        <v>0.56000000000000005</v>
      </c>
      <c r="G12" s="87">
        <f t="shared" ref="G12:G13" si="4">D12*E12*F12</f>
        <v>34816.32</v>
      </c>
      <c r="H12" s="88">
        <f>D12*9*0.36</f>
        <v>22381.919999999998</v>
      </c>
      <c r="I12" s="89">
        <f t="shared" si="1"/>
        <v>12434.400000000001</v>
      </c>
      <c r="J12" s="93">
        <f>D12*0.2*9</f>
        <v>12434.400000000001</v>
      </c>
      <c r="K12" s="94"/>
      <c r="L12" s="91">
        <f t="shared" si="2"/>
        <v>12434.400000000001</v>
      </c>
      <c r="M12" s="92"/>
    </row>
    <row r="13" spans="1:14" s="71" customFormat="1" x14ac:dyDescent="0.25">
      <c r="A13" s="81" t="s">
        <v>84</v>
      </c>
      <c r="B13" s="73" t="s">
        <v>96</v>
      </c>
      <c r="C13" s="92"/>
      <c r="D13" s="83">
        <v>3551</v>
      </c>
      <c r="E13" s="86">
        <v>9</v>
      </c>
      <c r="F13" s="92">
        <v>0.56000000000000005</v>
      </c>
      <c r="G13" s="87">
        <f t="shared" si="4"/>
        <v>17897.04</v>
      </c>
      <c r="H13" s="88">
        <f>D13*9*0.16</f>
        <v>5113.4400000000005</v>
      </c>
      <c r="I13" s="89">
        <f t="shared" si="1"/>
        <v>12783.6</v>
      </c>
      <c r="J13" s="88">
        <f>D13*9*0.4</f>
        <v>12783.6</v>
      </c>
      <c r="K13" s="65"/>
      <c r="L13" s="91">
        <f t="shared" si="2"/>
        <v>12783.6</v>
      </c>
      <c r="M13" s="65"/>
    </row>
    <row r="14" spans="1:14" s="71" customFormat="1" ht="126" x14ac:dyDescent="0.25">
      <c r="A14" s="76">
        <v>3</v>
      </c>
      <c r="B14" s="73" t="s">
        <v>86</v>
      </c>
      <c r="C14" s="84">
        <f>70000+2600</f>
        <v>72600</v>
      </c>
      <c r="D14" s="84">
        <v>19000</v>
      </c>
      <c r="E14" s="84">
        <v>9</v>
      </c>
      <c r="F14" s="95">
        <v>1.2</v>
      </c>
      <c r="G14" s="84">
        <f>D14*E14*F14</f>
        <v>205200</v>
      </c>
      <c r="H14" s="84"/>
      <c r="I14" s="89">
        <f t="shared" si="1"/>
        <v>205200</v>
      </c>
      <c r="J14" s="77">
        <f>16500*9*1.2</f>
        <v>178200</v>
      </c>
      <c r="K14" s="77">
        <f>2500*1.2*9</f>
        <v>27000</v>
      </c>
      <c r="L14" s="91">
        <f t="shared" si="2"/>
        <v>132600</v>
      </c>
      <c r="M14" s="72"/>
    </row>
    <row r="15" spans="1:14" s="71" customFormat="1" ht="94.5" x14ac:dyDescent="0.25">
      <c r="A15" s="76">
        <v>4</v>
      </c>
      <c r="B15" s="73" t="s">
        <v>87</v>
      </c>
      <c r="C15" s="87"/>
      <c r="D15" s="87"/>
      <c r="E15" s="87"/>
      <c r="F15" s="87"/>
      <c r="G15" s="87"/>
      <c r="H15" s="87"/>
      <c r="I15" s="87"/>
      <c r="J15" s="87"/>
      <c r="K15" s="87"/>
      <c r="L15" s="91"/>
      <c r="M15" s="72"/>
    </row>
    <row r="16" spans="1:14" s="71" customFormat="1" x14ac:dyDescent="0.25">
      <c r="A16" s="76" t="s">
        <v>98</v>
      </c>
      <c r="B16" s="76" t="s">
        <v>100</v>
      </c>
      <c r="C16" s="84">
        <v>260</v>
      </c>
      <c r="D16" s="84">
        <v>50</v>
      </c>
      <c r="E16" s="84">
        <v>12</v>
      </c>
      <c r="F16" s="95">
        <v>0.9</v>
      </c>
      <c r="G16" s="84">
        <f>D16*E16*F16</f>
        <v>540</v>
      </c>
      <c r="H16" s="84"/>
      <c r="I16" s="97">
        <f t="shared" si="1"/>
        <v>540</v>
      </c>
      <c r="J16" s="77">
        <f>50*12*0.9</f>
        <v>540</v>
      </c>
      <c r="K16" s="77"/>
      <c r="L16" s="91">
        <f t="shared" si="2"/>
        <v>280</v>
      </c>
      <c r="M16" s="72"/>
    </row>
    <row r="17" spans="1:13" s="71" customFormat="1" x14ac:dyDescent="0.25">
      <c r="A17" s="76" t="s">
        <v>99</v>
      </c>
      <c r="B17" s="76" t="s">
        <v>101</v>
      </c>
      <c r="C17" s="84">
        <v>10</v>
      </c>
      <c r="D17" s="84">
        <v>50</v>
      </c>
      <c r="E17" s="84">
        <v>1</v>
      </c>
      <c r="F17" s="96">
        <v>0.25</v>
      </c>
      <c r="G17" s="84">
        <f>D17*E17*F17</f>
        <v>12.5</v>
      </c>
      <c r="H17" s="84"/>
      <c r="I17" s="97">
        <f t="shared" si="1"/>
        <v>12.5</v>
      </c>
      <c r="J17" s="77">
        <f>50*0.25</f>
        <v>12.5</v>
      </c>
      <c r="K17" s="78"/>
      <c r="L17" s="91">
        <f t="shared" si="2"/>
        <v>2.5</v>
      </c>
      <c r="M17" s="72"/>
    </row>
    <row r="18" spans="1:13" s="71" customFormat="1" ht="78.75" x14ac:dyDescent="0.25">
      <c r="A18" s="76" t="s">
        <v>88</v>
      </c>
      <c r="B18" s="73" t="s">
        <v>89</v>
      </c>
      <c r="C18" s="87">
        <f>177*4.62*9</f>
        <v>7359.66</v>
      </c>
      <c r="D18" s="87">
        <v>177</v>
      </c>
      <c r="E18" s="87">
        <v>9</v>
      </c>
      <c r="F18" s="90">
        <v>7.02</v>
      </c>
      <c r="G18" s="87">
        <f>D18*E18*F18</f>
        <v>11182.859999999999</v>
      </c>
      <c r="H18" s="87">
        <f>D18*E18*2.4</f>
        <v>3823.2</v>
      </c>
      <c r="I18" s="97">
        <f t="shared" si="1"/>
        <v>7359.66</v>
      </c>
      <c r="J18" s="84">
        <f>177*4.62*9</f>
        <v>7359.66</v>
      </c>
      <c r="K18" s="78"/>
      <c r="L18" s="91">
        <f t="shared" si="2"/>
        <v>0</v>
      </c>
      <c r="M18" s="72"/>
    </row>
    <row r="19" spans="1:13" s="71" customFormat="1" ht="63" x14ac:dyDescent="0.25">
      <c r="A19" s="76" t="s">
        <v>90</v>
      </c>
      <c r="B19" s="73" t="s">
        <v>91</v>
      </c>
      <c r="C19" s="87">
        <f>2.281*(270+47)*9</f>
        <v>6507.6930000000002</v>
      </c>
      <c r="D19" s="87">
        <v>357</v>
      </c>
      <c r="E19" s="87">
        <v>9</v>
      </c>
      <c r="F19" s="90">
        <v>7.02</v>
      </c>
      <c r="G19" s="87">
        <f>D19*E19*F19</f>
        <v>22555.26</v>
      </c>
      <c r="H19" s="87"/>
      <c r="I19" s="97">
        <f t="shared" si="1"/>
        <v>7325.6399999999994</v>
      </c>
      <c r="J19" s="77">
        <f>270*9*2.28</f>
        <v>5540.4</v>
      </c>
      <c r="K19" s="77">
        <f>87*2.28*9</f>
        <v>1785.2399999999998</v>
      </c>
      <c r="L19" s="91">
        <f t="shared" si="2"/>
        <v>817.94699999999921</v>
      </c>
      <c r="M19" s="72"/>
    </row>
    <row r="20" spans="1:13" s="71" customFormat="1" ht="31.5" x14ac:dyDescent="0.25">
      <c r="A20" s="76" t="s">
        <v>92</v>
      </c>
      <c r="B20" s="73" t="s">
        <v>93</v>
      </c>
      <c r="C20" s="87">
        <f>540+855+31+713+602+115</f>
        <v>2856</v>
      </c>
      <c r="D20" s="87"/>
      <c r="E20" s="87"/>
      <c r="F20" s="87"/>
      <c r="G20" s="28"/>
      <c r="H20" s="28"/>
      <c r="I20" s="89">
        <f t="shared" si="1"/>
        <v>0</v>
      </c>
      <c r="J20" s="53"/>
      <c r="K20" s="28"/>
      <c r="L20" s="91">
        <f t="shared" si="2"/>
        <v>-2856</v>
      </c>
      <c r="M20" s="54"/>
    </row>
  </sheetData>
  <mergeCells count="17">
    <mergeCell ref="J5:K5"/>
    <mergeCell ref="L3:M3"/>
    <mergeCell ref="D5:D6"/>
    <mergeCell ref="E5:E6"/>
    <mergeCell ref="F5:F6"/>
    <mergeCell ref="A1:M1"/>
    <mergeCell ref="A2:M2"/>
    <mergeCell ref="A4:A6"/>
    <mergeCell ref="B4:B6"/>
    <mergeCell ref="C4:C6"/>
    <mergeCell ref="H4:K4"/>
    <mergeCell ref="L4:L6"/>
    <mergeCell ref="M4:M6"/>
    <mergeCell ref="D4:F4"/>
    <mergeCell ref="G4:G6"/>
    <mergeCell ref="H5:H6"/>
    <mergeCell ref="I5:I6"/>
  </mergeCells>
  <pageMargins left="0.7" right="0.7" top="0.75" bottom="0.75" header="0.3" footer="0.3"/>
  <pageSetup paperSize="9" scale="65"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PL1 TH KQ KP NQ27-NQ07</vt:lpstr>
      <vt:lpstr>PL 2 TH KQ KP NQ 08-NQ23</vt:lpstr>
      <vt:lpstr>PL 3 TH KQ KP NQ202</vt:lpstr>
      <vt:lpstr>PL 4 KP NQ moi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lhlehai0458@gmail.com</dc:creator>
  <cp:lastModifiedBy>lhlehai0458@gmail.com</cp:lastModifiedBy>
  <cp:lastPrinted>2025-11-20T09:05:49Z</cp:lastPrinted>
  <dcterms:created xsi:type="dcterms:W3CDTF">2025-11-17T08:39:34Z</dcterms:created>
  <dcterms:modified xsi:type="dcterms:W3CDTF">2025-11-20T09:08:37Z</dcterms:modified>
</cp:coreProperties>
</file>